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9200" windowHeight="7185"/>
  </bookViews>
  <sheets>
    <sheet name="LRA 2015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rus_Kas_Modif_Irwan" localSheetId="0">#REF!</definedName>
    <definedName name="Arus_Kas_Modif_Irwan">#REF!</definedName>
    <definedName name="ASISTEN_BIDANG_PEMERINTAHAN">#REF!</definedName>
    <definedName name="B_A_P_P_E_D_A">[5]BAPPEDA!$J$5</definedName>
    <definedName name="B_A_W_A_S_D_A">[5]BAWASDA!$J$5</definedName>
    <definedName name="BAGIAN_PEMBERDAYAAN_MASYARAKAT_DESA">[5]PMD!$J$5</definedName>
    <definedName name="DINAS_KEHUTANAN_PERKEBUNAN">[5]EKBANG!$J$4</definedName>
    <definedName name="DINAS_PENDAPATAN_DAERAH">[5]PMD!$J$5</definedName>
    <definedName name="DINAS_PERINDAGKOP_NAKERTRANS">[5]KESBANG!$J$5</definedName>
    <definedName name="DINAS_PERTAMBANGAN_DAN_LINGKUNGAN_HIDUP">[5]CAPIL!$J$5</definedName>
    <definedName name="DINAS_PU_DAN_PERHUBUNGAN">[5]TAPEM!$J$5</definedName>
    <definedName name="DPRD_KOLAKA_UTARA">#REF!</definedName>
    <definedName name="Excel_BuiltIn_Print_Area_1">#REF!</definedName>
    <definedName name="Excel_BuiltIn_Print_Area_10">#REF!</definedName>
    <definedName name="Excel_BuiltIn_Print_Area_11">'[6]Bant _ Tdk Trsangka'!#REF!</definedName>
    <definedName name="Excel_BuiltIn_Print_Area_12">[6]Pembiayaan!#REF!</definedName>
    <definedName name="Excel_BuiltIn_Print_Area_6">'[6]Rekap Belanja'!#REF!</definedName>
    <definedName name="Excel_BuiltIn_Print_Titles_1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GALIH" localSheetId="0">#REF!</definedName>
    <definedName name="GALIH">#REF!</definedName>
    <definedName name="KECAMATAN_KODEOHA">#REF!</definedName>
    <definedName name="KECAMATAN_PAKUE">[7]PERTANIAN!#REF!</definedName>
    <definedName name="Neraca" localSheetId="0">#REF!</definedName>
    <definedName name="Neraca">#REF!</definedName>
    <definedName name="_xlnm.Print_Area" localSheetId="0">'LRA 2015'!$A$1:$O$86</definedName>
    <definedName name="_xlnm.Print_Titles" localSheetId="0">'LRA 2015'!$12:$13</definedName>
    <definedName name="SEKRETARIAT_DPRD">#REF!</definedName>
    <definedName name="sssss">[8]DIKBUDPAR!$J$5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5" i="2" l="1"/>
  <c r="L75" i="2"/>
  <c r="S75" i="2" s="1"/>
  <c r="K75" i="2"/>
  <c r="J75" i="2"/>
  <c r="I75" i="2"/>
  <c r="H75" i="2"/>
  <c r="G75" i="2"/>
  <c r="F75" i="2"/>
  <c r="E75" i="2"/>
  <c r="E76" i="2" s="1"/>
  <c r="R76" i="2" s="1"/>
  <c r="N74" i="2"/>
  <c r="N76" i="2" s="1"/>
  <c r="L74" i="2"/>
  <c r="L76" i="2" s="1"/>
  <c r="K74" i="2"/>
  <c r="J74" i="2"/>
  <c r="I74" i="2"/>
  <c r="H74" i="2"/>
  <c r="G74" i="2"/>
  <c r="F74" i="2"/>
  <c r="F76" i="2" s="1"/>
  <c r="E74" i="2"/>
  <c r="R74" i="2" s="1"/>
  <c r="S73" i="2"/>
  <c r="R73" i="2"/>
  <c r="B72" i="2"/>
  <c r="B73" i="2" s="1"/>
  <c r="B74" i="2" s="1"/>
  <c r="B75" i="2" s="1"/>
  <c r="B76" i="2" s="1"/>
  <c r="B77" i="2" s="1"/>
  <c r="B78" i="2" s="1"/>
  <c r="R71" i="2"/>
  <c r="N71" i="2"/>
  <c r="L71" i="2"/>
  <c r="S71" i="2" s="1"/>
  <c r="F71" i="2"/>
  <c r="F72" i="2" s="1"/>
  <c r="E71" i="2"/>
  <c r="S70" i="2"/>
  <c r="N70" i="2"/>
  <c r="N72" i="2" s="1"/>
  <c r="N77" i="2" s="1"/>
  <c r="L70" i="2"/>
  <c r="F70" i="2"/>
  <c r="G70" i="2" s="1"/>
  <c r="E70" i="2"/>
  <c r="R70" i="2" s="1"/>
  <c r="N69" i="2"/>
  <c r="L69" i="2"/>
  <c r="S69" i="2" s="1"/>
  <c r="F69" i="2"/>
  <c r="G69" i="2" s="1"/>
  <c r="E69" i="2"/>
  <c r="R69" i="2" s="1"/>
  <c r="N68" i="2"/>
  <c r="L68" i="2"/>
  <c r="S68" i="2" s="1"/>
  <c r="F68" i="2"/>
  <c r="G68" i="2" s="1"/>
  <c r="E68" i="2"/>
  <c r="E72" i="2" s="1"/>
  <c r="S67" i="2"/>
  <c r="R67" i="2"/>
  <c r="S66" i="2"/>
  <c r="R66" i="2"/>
  <c r="L63" i="2"/>
  <c r="N62" i="2"/>
  <c r="M62" i="2"/>
  <c r="L62" i="2"/>
  <c r="S62" i="2" s="1"/>
  <c r="F62" i="2"/>
  <c r="E62" i="2"/>
  <c r="N61" i="2"/>
  <c r="L61" i="2"/>
  <c r="S61" i="2" s="1"/>
  <c r="F61" i="2"/>
  <c r="G61" i="2" s="1"/>
  <c r="E61" i="2"/>
  <c r="M61" i="2" s="1"/>
  <c r="R60" i="2"/>
  <c r="N60" i="2"/>
  <c r="L60" i="2"/>
  <c r="S60" i="2" s="1"/>
  <c r="G60" i="2"/>
  <c r="F60" i="2"/>
  <c r="E60" i="2"/>
  <c r="M60" i="2" s="1"/>
  <c r="R59" i="2"/>
  <c r="N59" i="2"/>
  <c r="L59" i="2"/>
  <c r="M59" i="2" s="1"/>
  <c r="G59" i="2"/>
  <c r="F59" i="2"/>
  <c r="E59" i="2"/>
  <c r="N58" i="2"/>
  <c r="M58" i="2"/>
  <c r="H63" i="2" s="1"/>
  <c r="L58" i="2"/>
  <c r="F58" i="2"/>
  <c r="E58" i="2"/>
  <c r="S57" i="2"/>
  <c r="R57" i="2"/>
  <c r="S56" i="2"/>
  <c r="R56" i="2"/>
  <c r="E54" i="2"/>
  <c r="R54" i="2" s="1"/>
  <c r="N53" i="2"/>
  <c r="N54" i="2" s="1"/>
  <c r="L53" i="2"/>
  <c r="L54" i="2" s="1"/>
  <c r="S54" i="2" s="1"/>
  <c r="F53" i="2"/>
  <c r="E53" i="2"/>
  <c r="R53" i="2" s="1"/>
  <c r="S52" i="2"/>
  <c r="R52" i="2"/>
  <c r="F51" i="2"/>
  <c r="R50" i="2"/>
  <c r="N50" i="2"/>
  <c r="L50" i="2"/>
  <c r="S50" i="2" s="1"/>
  <c r="G50" i="2"/>
  <c r="F50" i="2"/>
  <c r="E50" i="2"/>
  <c r="M50" i="2" s="1"/>
  <c r="S49" i="2"/>
  <c r="R49" i="2"/>
  <c r="N49" i="2"/>
  <c r="L49" i="2"/>
  <c r="M49" i="2" s="1"/>
  <c r="G49" i="2"/>
  <c r="F49" i="2"/>
  <c r="E49" i="2"/>
  <c r="N48" i="2"/>
  <c r="M48" i="2"/>
  <c r="L48" i="2"/>
  <c r="S48" i="2" s="1"/>
  <c r="F48" i="2"/>
  <c r="E48" i="2"/>
  <c r="N47" i="2"/>
  <c r="N51" i="2" s="1"/>
  <c r="L47" i="2"/>
  <c r="S47" i="2" s="1"/>
  <c r="F47" i="2"/>
  <c r="G47" i="2" s="1"/>
  <c r="E47" i="2"/>
  <c r="M47" i="2" s="1"/>
  <c r="R46" i="2"/>
  <c r="N46" i="2"/>
  <c r="L46" i="2"/>
  <c r="L51" i="2" s="1"/>
  <c r="G46" i="2"/>
  <c r="F46" i="2"/>
  <c r="E46" i="2"/>
  <c r="S45" i="2"/>
  <c r="R45" i="2"/>
  <c r="R43" i="2"/>
  <c r="N43" i="2"/>
  <c r="L43" i="2"/>
  <c r="M43" i="2" s="1"/>
  <c r="F43" i="2"/>
  <c r="G43" i="2" s="1"/>
  <c r="E43" i="2"/>
  <c r="N42" i="2"/>
  <c r="L42" i="2"/>
  <c r="S42" i="2" s="1"/>
  <c r="F42" i="2"/>
  <c r="E42" i="2"/>
  <c r="M42" i="2" s="1"/>
  <c r="R41" i="2"/>
  <c r="N41" i="2"/>
  <c r="L41" i="2"/>
  <c r="M41" i="2" s="1"/>
  <c r="F41" i="2"/>
  <c r="G41" i="2" s="1"/>
  <c r="R40" i="2"/>
  <c r="N40" i="2"/>
  <c r="N44" i="2" s="1"/>
  <c r="L40" i="2"/>
  <c r="M40" i="2" s="1"/>
  <c r="F40" i="2"/>
  <c r="S39" i="2"/>
  <c r="R39" i="2"/>
  <c r="S38" i="2"/>
  <c r="R38" i="2"/>
  <c r="N35" i="2"/>
  <c r="L35" i="2"/>
  <c r="S35" i="2" s="1"/>
  <c r="F35" i="2"/>
  <c r="E35" i="2"/>
  <c r="R35" i="2" s="1"/>
  <c r="N34" i="2"/>
  <c r="N36" i="2" s="1"/>
  <c r="L34" i="2"/>
  <c r="L36" i="2" s="1"/>
  <c r="S36" i="2" s="1"/>
  <c r="F34" i="2"/>
  <c r="E34" i="2"/>
  <c r="R34" i="2" s="1"/>
  <c r="S33" i="2"/>
  <c r="R33" i="2"/>
  <c r="N30" i="2"/>
  <c r="L30" i="2"/>
  <c r="M30" i="2" s="1"/>
  <c r="F30" i="2"/>
  <c r="G30" i="2" s="1"/>
  <c r="E30" i="2"/>
  <c r="R30" i="2" s="1"/>
  <c r="N29" i="2"/>
  <c r="N31" i="2" s="1"/>
  <c r="L29" i="2"/>
  <c r="S29" i="2" s="1"/>
  <c r="F29" i="2"/>
  <c r="F31" i="2" s="1"/>
  <c r="E29" i="2"/>
  <c r="S28" i="2"/>
  <c r="R28" i="2"/>
  <c r="E27" i="2"/>
  <c r="N26" i="2"/>
  <c r="L26" i="2"/>
  <c r="M26" i="2" s="1"/>
  <c r="K26" i="2"/>
  <c r="J26" i="2"/>
  <c r="F26" i="2"/>
  <c r="G26" i="2" s="1"/>
  <c r="E26" i="2"/>
  <c r="R26" i="2" s="1"/>
  <c r="N25" i="2"/>
  <c r="M25" i="2"/>
  <c r="L25" i="2"/>
  <c r="S25" i="2" s="1"/>
  <c r="K25" i="2"/>
  <c r="J25" i="2"/>
  <c r="G25" i="2"/>
  <c r="F25" i="2"/>
  <c r="E25" i="2"/>
  <c r="R25" i="2" s="1"/>
  <c r="N24" i="2"/>
  <c r="L24" i="2"/>
  <c r="M24" i="2" s="1"/>
  <c r="K24" i="2"/>
  <c r="J24" i="2"/>
  <c r="F24" i="2"/>
  <c r="G24" i="2" s="1"/>
  <c r="E24" i="2"/>
  <c r="R24" i="2" s="1"/>
  <c r="R23" i="2"/>
  <c r="N23" i="2"/>
  <c r="N27" i="2" s="1"/>
  <c r="N32" i="2" s="1"/>
  <c r="L23" i="2"/>
  <c r="K23" i="2"/>
  <c r="J23" i="2"/>
  <c r="F23" i="2"/>
  <c r="G23" i="2" s="1"/>
  <c r="E23" i="2"/>
  <c r="S22" i="2"/>
  <c r="R22" i="2"/>
  <c r="S21" i="2"/>
  <c r="R21" i="2"/>
  <c r="S20" i="2"/>
  <c r="L20" i="2"/>
  <c r="R19" i="2"/>
  <c r="N19" i="2"/>
  <c r="M19" i="2"/>
  <c r="L19" i="2"/>
  <c r="S19" i="2" s="1"/>
  <c r="K19" i="2"/>
  <c r="J19" i="2"/>
  <c r="I19" i="2"/>
  <c r="H19" i="2"/>
  <c r="G19" i="2"/>
  <c r="F19" i="2"/>
  <c r="B19" i="2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N18" i="2"/>
  <c r="L18" i="2"/>
  <c r="S18" i="2" s="1"/>
  <c r="K18" i="2"/>
  <c r="J18" i="2"/>
  <c r="I18" i="2"/>
  <c r="H18" i="2"/>
  <c r="G18" i="2"/>
  <c r="F18" i="2"/>
  <c r="E18" i="2"/>
  <c r="R18" i="2" s="1"/>
  <c r="R17" i="2"/>
  <c r="N17" i="2"/>
  <c r="L17" i="2"/>
  <c r="M17" i="2" s="1"/>
  <c r="K17" i="2"/>
  <c r="J17" i="2"/>
  <c r="I17" i="2"/>
  <c r="H17" i="2"/>
  <c r="G17" i="2"/>
  <c r="F17" i="2"/>
  <c r="N16" i="2"/>
  <c r="N20" i="2" s="1"/>
  <c r="L16" i="2"/>
  <c r="S16" i="2" s="1"/>
  <c r="K16" i="2"/>
  <c r="J16" i="2"/>
  <c r="I16" i="2"/>
  <c r="H16" i="2"/>
  <c r="G16" i="2"/>
  <c r="F16" i="2"/>
  <c r="F20" i="2" s="1"/>
  <c r="E16" i="2"/>
  <c r="M16" i="2" s="1"/>
  <c r="B15" i="2"/>
  <c r="B16" i="2" s="1"/>
  <c r="B17" i="2" s="1"/>
  <c r="B18" i="2" s="1"/>
  <c r="G31" i="2" l="1"/>
  <c r="E31" i="2"/>
  <c r="R31" i="2" s="1"/>
  <c r="R29" i="2"/>
  <c r="G76" i="2"/>
  <c r="M18" i="2"/>
  <c r="E36" i="2"/>
  <c r="R36" i="2" s="1"/>
  <c r="N55" i="2"/>
  <c r="R48" i="2"/>
  <c r="G48" i="2"/>
  <c r="F54" i="2"/>
  <c r="G54" i="2" s="1"/>
  <c r="G53" i="2"/>
  <c r="M54" i="2"/>
  <c r="R62" i="2"/>
  <c r="G62" i="2"/>
  <c r="S63" i="2"/>
  <c r="L27" i="2"/>
  <c r="S30" i="2"/>
  <c r="F36" i="2"/>
  <c r="G36" i="2" s="1"/>
  <c r="G34" i="2"/>
  <c r="G35" i="2"/>
  <c r="S43" i="2"/>
  <c r="S51" i="2"/>
  <c r="R58" i="2"/>
  <c r="G58" i="2"/>
  <c r="G63" i="2" s="1"/>
  <c r="E63" i="2"/>
  <c r="R63" i="2" s="1"/>
  <c r="N63" i="2"/>
  <c r="S59" i="2"/>
  <c r="E77" i="2"/>
  <c r="R77" i="2" s="1"/>
  <c r="R72" i="2"/>
  <c r="S76" i="2"/>
  <c r="M76" i="2"/>
  <c r="G20" i="2"/>
  <c r="K63" i="2"/>
  <c r="F77" i="2"/>
  <c r="G72" i="2"/>
  <c r="N37" i="2"/>
  <c r="S24" i="2"/>
  <c r="E32" i="2"/>
  <c r="R32" i="2" s="1"/>
  <c r="R27" i="2"/>
  <c r="M29" i="2"/>
  <c r="F44" i="2"/>
  <c r="G40" i="2"/>
  <c r="E44" i="2"/>
  <c r="R42" i="2"/>
  <c r="G42" i="2"/>
  <c r="E51" i="2"/>
  <c r="R51" i="2" s="1"/>
  <c r="R16" i="2"/>
  <c r="E20" i="2"/>
  <c r="S23" i="2"/>
  <c r="F27" i="2"/>
  <c r="L31" i="2"/>
  <c r="L44" i="2"/>
  <c r="S46" i="2"/>
  <c r="R47" i="2"/>
  <c r="R61" i="2"/>
  <c r="I63" i="2"/>
  <c r="G71" i="2"/>
  <c r="R75" i="2"/>
  <c r="M68" i="2"/>
  <c r="S17" i="2"/>
  <c r="M23" i="2"/>
  <c r="S26" i="2"/>
  <c r="G29" i="2"/>
  <c r="S34" i="2"/>
  <c r="S40" i="2"/>
  <c r="S41" i="2"/>
  <c r="M46" i="2"/>
  <c r="S53" i="2"/>
  <c r="J63" i="2"/>
  <c r="R68" i="2"/>
  <c r="L72" i="2"/>
  <c r="S74" i="2"/>
  <c r="M34" i="2"/>
  <c r="M53" i="2"/>
  <c r="S58" i="2"/>
  <c r="M74" i="2"/>
  <c r="M44" i="2" l="1"/>
  <c r="S44" i="2"/>
  <c r="L55" i="2"/>
  <c r="R20" i="2"/>
  <c r="E37" i="2"/>
  <c r="F55" i="2"/>
  <c r="G44" i="2"/>
  <c r="G77" i="2"/>
  <c r="M36" i="2"/>
  <c r="G51" i="2"/>
  <c r="M72" i="2"/>
  <c r="S72" i="2"/>
  <c r="L77" i="2"/>
  <c r="M31" i="2"/>
  <c r="S31" i="2"/>
  <c r="M20" i="2"/>
  <c r="S27" i="2"/>
  <c r="L32" i="2"/>
  <c r="M27" i="2"/>
  <c r="G27" i="2"/>
  <c r="F32" i="2"/>
  <c r="F63" i="2"/>
  <c r="E55" i="2"/>
  <c r="R44" i="2"/>
  <c r="N65" i="2"/>
  <c r="N78" i="2" s="1"/>
  <c r="M51" i="2"/>
  <c r="N64" i="2"/>
  <c r="M63" i="2"/>
  <c r="E65" i="2" l="1"/>
  <c r="R37" i="2"/>
  <c r="L64" i="2"/>
  <c r="M55" i="2"/>
  <c r="S55" i="2"/>
  <c r="G32" i="2"/>
  <c r="F37" i="2"/>
  <c r="S77" i="2"/>
  <c r="M77" i="2"/>
  <c r="R55" i="2"/>
  <c r="E64" i="2"/>
  <c r="R64" i="2" s="1"/>
  <c r="M32" i="2"/>
  <c r="S32" i="2"/>
  <c r="L37" i="2"/>
  <c r="F64" i="2"/>
  <c r="G64" i="2" s="1"/>
  <c r="G55" i="2"/>
  <c r="M64" i="2" l="1"/>
  <c r="S64" i="2"/>
  <c r="R65" i="2"/>
  <c r="E78" i="2"/>
  <c r="R78" i="2" s="1"/>
  <c r="G37" i="2"/>
  <c r="F65" i="2"/>
  <c r="F78" i="2" s="1"/>
  <c r="L65" i="2"/>
  <c r="M37" i="2"/>
  <c r="S37" i="2"/>
  <c r="L78" i="2" l="1"/>
  <c r="S78" i="2" s="1"/>
  <c r="S65" i="2"/>
</calcChain>
</file>

<file path=xl/sharedStrings.xml><?xml version="1.0" encoding="utf-8"?>
<sst xmlns="http://schemas.openxmlformats.org/spreadsheetml/2006/main" count="117" uniqueCount="112">
  <si>
    <t xml:space="preserve">PEMERINTAH PROVINSI JAWA TENGAH </t>
  </si>
  <si>
    <t>LAPORAN REALISASI ANGGARAN PENDAPATAN DAN BELANJA DAERAH</t>
  </si>
  <si>
    <t>Untuk Tahun yang Berakhir Sampai Dengan 31 Desember 2015</t>
  </si>
  <si>
    <t>(Dalam Rupiah)</t>
  </si>
  <si>
    <t>NO</t>
  </si>
  <si>
    <t>URAIAN</t>
  </si>
  <si>
    <t>REF</t>
  </si>
  <si>
    <t>ANGGARAN</t>
  </si>
  <si>
    <t>REALISASI UNAUDITED</t>
  </si>
  <si>
    <t>%</t>
  </si>
  <si>
    <t>KOREKSI BPK</t>
  </si>
  <si>
    <t>REALISASI</t>
  </si>
  <si>
    <t>DEBET</t>
  </si>
  <si>
    <t>KREDIT</t>
  </si>
  <si>
    <t>PENDAPATAN</t>
  </si>
  <si>
    <t>PENDAPATAN ASLI DAERAH</t>
  </si>
  <si>
    <t>Pendapatan Pajak Daerah</t>
  </si>
  <si>
    <t>5.1.1.1.1.1</t>
  </si>
  <si>
    <t>Pendapatan Retribusi Daerah</t>
  </si>
  <si>
    <t>5.1.1.1.1.2</t>
  </si>
  <si>
    <t>Pendapatan Hasil Pengelolaan Kekayaan Daerah Yang Dipisahkan</t>
  </si>
  <si>
    <t>5.1.1.1.1.3</t>
  </si>
  <si>
    <t>Lain-lain Pendapatan Asli Daerah Yang Sah</t>
  </si>
  <si>
    <t>5.1.1.1.1.4</t>
  </si>
  <si>
    <t>Jumlah Pendapatan Asli Daerah                                      (3 s.d 6)</t>
  </si>
  <si>
    <t>PENDAPATAN TRANSFER</t>
  </si>
  <si>
    <t>TRANSFER PEMERINTAH PUSAT- DANA PERIMBANGAN</t>
  </si>
  <si>
    <t>Dana Bagi Hasil Pajak</t>
  </si>
  <si>
    <t>5.1.1.1.2.1.1</t>
  </si>
  <si>
    <t>Dana Bagi Hasil Sumber Daya Alam</t>
  </si>
  <si>
    <t>5.1.1.1.2.1.2</t>
  </si>
  <si>
    <t>Dana Alokasi Umum</t>
  </si>
  <si>
    <t>5.1.1.1.2.1.3</t>
  </si>
  <si>
    <t>Dana Alokasi Khusus</t>
  </si>
  <si>
    <t>5.1.1.1.2.1.4</t>
  </si>
  <si>
    <t>Jumlah Transfer Pemerintah Pusat Dana Perimbangan (10 s.d 13)</t>
  </si>
  <si>
    <t>TRANSFER PEMERINTAH PUSAT -LAINNYA</t>
  </si>
  <si>
    <t>Dana Penyesuaian &amp; Otonomi Khusus</t>
  </si>
  <si>
    <t>5.1.1.1.2.2.1</t>
  </si>
  <si>
    <t>Dana Insentif Daerah</t>
  </si>
  <si>
    <t>5.1.1.1.2.2.2</t>
  </si>
  <si>
    <t>Jumlah Transfer Pemerintah Pusat Lainnya (16 s.d 17)</t>
  </si>
  <si>
    <t>Jumlah Pendapatan Transfer (14 + 18)</t>
  </si>
  <si>
    <t>LAIN-LAIN PENDAPATAN YANG SAH</t>
  </si>
  <si>
    <t>Pendapatan Hibah</t>
  </si>
  <si>
    <t>5.1.1.1.3.1</t>
  </si>
  <si>
    <r>
      <t>Dana Bagi Hasil</t>
    </r>
    <r>
      <rPr>
        <sz val="16"/>
        <color indexed="10"/>
        <rFont val="Times New Roman"/>
        <family val="1"/>
      </rPr>
      <t xml:space="preserve"> </t>
    </r>
    <r>
      <rPr>
        <sz val="16"/>
        <color indexed="8"/>
        <rFont val="Times New Roman"/>
        <family val="1"/>
      </rPr>
      <t>dr Pemda Lainnya</t>
    </r>
  </si>
  <si>
    <t>5.1.1.1.3.2</t>
  </si>
  <si>
    <t>Jumlah Lain-Lain Pendapatan yang Sah      (21 s.d 22)</t>
  </si>
  <si>
    <t>JUMLAH PENDAPATAN ( 7 + 19 + 23 )</t>
  </si>
  <si>
    <t>BELANJA</t>
  </si>
  <si>
    <t>BELANJA OPERASI</t>
  </si>
  <si>
    <t>Belanja Pegawai</t>
  </si>
  <si>
    <t>5.1.2.1.1</t>
  </si>
  <si>
    <t>Belanja Barang</t>
  </si>
  <si>
    <t>5.1.2.1.2</t>
  </si>
  <si>
    <t>Belanja Hibah</t>
  </si>
  <si>
    <t>5.1.2.1.3</t>
  </si>
  <si>
    <t>Belanja Bantuan Sosial</t>
  </si>
  <si>
    <t>5.1.2.1.4</t>
  </si>
  <si>
    <t>Jumlah Belanja Operasi ( 27 s.d 30 )</t>
  </si>
  <si>
    <t>BELANJA MODAL</t>
  </si>
  <si>
    <t>Belanja Tanah</t>
  </si>
  <si>
    <t>5.1.2.2.1</t>
  </si>
  <si>
    <t>Belanja Peralatan dan Mesin</t>
  </si>
  <si>
    <t>5.1.2.2.2</t>
  </si>
  <si>
    <t>Belanja Gedung dan Bangunan</t>
  </si>
  <si>
    <t>5.1.2.2.3</t>
  </si>
  <si>
    <t>Belanja Jalan, Irigasi dan Jaringan</t>
  </si>
  <si>
    <t>5.1.2.2.4</t>
  </si>
  <si>
    <t>Belanja Aset Tetap Lainnya</t>
  </si>
  <si>
    <t>5.1.2.2.5</t>
  </si>
  <si>
    <t>Jumlah Belanja  Modal (33 s.d 37 )</t>
  </si>
  <si>
    <t>BELANJA TAK TERDUGA</t>
  </si>
  <si>
    <t>Belanja Tidak Terduga</t>
  </si>
  <si>
    <t>5.1.2.3</t>
  </si>
  <si>
    <t>Jumlah Belanja Tidak Terduga (40)</t>
  </si>
  <si>
    <t>JUMLAH BELANJA ( 31 + 38 + 41 )</t>
  </si>
  <si>
    <t>TRANSFER </t>
  </si>
  <si>
    <t>TRANSFER/BAGI HASIL PENDAPATAN KE KAB/KOTA </t>
  </si>
  <si>
    <t>Bagi Hasil Pajak kepada Kab/Kota </t>
  </si>
  <si>
    <t>5.1.2.4.1</t>
  </si>
  <si>
    <t>Bantuan Keuangan kepada Kab/Kota </t>
  </si>
  <si>
    <t>5.1.2.4.2</t>
  </si>
  <si>
    <t>Bantuan Keuangan kepada Desa </t>
  </si>
  <si>
    <t>5.1.2.4.3</t>
  </si>
  <si>
    <t>Bantuan Keuangan kepada Parpol</t>
  </si>
  <si>
    <t>5.1.2.4.4</t>
  </si>
  <si>
    <t>Bantuan Keuangan kepada Pemda Lain</t>
  </si>
  <si>
    <t>-</t>
  </si>
  <si>
    <t>Jumlah Transfer ( 45 s.d 49)</t>
  </si>
  <si>
    <t>JUMLAH BELANJA DAN TRANSFER (42+50)</t>
  </si>
  <si>
    <t>SURPLUS/DEFISIT ( 24 - 51 )</t>
  </si>
  <si>
    <t>PEMBIAYAAN</t>
  </si>
  <si>
    <t>PENERIMAAN PEMBIAYAAN DAERAH</t>
  </si>
  <si>
    <t>Penggunaan SiLPA</t>
  </si>
  <si>
    <t>5.1.4.1.1</t>
  </si>
  <si>
    <t>Pencairan Dana Cadangan</t>
  </si>
  <si>
    <t>Penerimaan Pinjaman Pokok Dana Talangan Pengadaan Pangan</t>
  </si>
  <si>
    <t>Penerimaan Pengembalian  Dana Bergulir</t>
  </si>
  <si>
    <t>5.1.4.1.2</t>
  </si>
  <si>
    <t>Penerimaan Pembiayaan ( 55 s.d 59 )</t>
  </si>
  <si>
    <t>PENGELUARAN PEMBIAYAAN DAERAH</t>
  </si>
  <si>
    <t>Penyertaan Modal (investasi) Pemerintah Daerah</t>
  </si>
  <si>
    <t>5.1.4.2.1</t>
  </si>
  <si>
    <t>Pembentukan Dana Cadangan</t>
  </si>
  <si>
    <t>5.1.4.2.2</t>
  </si>
  <si>
    <t>Pengeluaran Pembiayaan (62 s.d 63)</t>
  </si>
  <si>
    <t>Pembiayaan Netto ( 60 - 64 )</t>
  </si>
  <si>
    <t>Sisa Lebih Pembiayaan Anggaran          (SILPA) ( 52 + 65 )</t>
  </si>
  <si>
    <t>GUBERNUR JAWA TENGAH,</t>
  </si>
  <si>
    <t>GANJAR PRANOWO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</si>
</sst>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1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indexed="8"/>
      <name val="Times New Roman"/>
      <family val="1"/>
    </font>
    <font>
      <sz val="11"/>
      <color indexed="8"/>
      <name val="Calibri"/>
      <family val="2"/>
    </font>
    <font>
      <sz val="19"/>
      <color indexed="8"/>
      <name val="Calibri"/>
      <family val="2"/>
      <charset val="1"/>
    </font>
    <font>
      <sz val="16"/>
      <color indexed="8"/>
      <name val="Times New Roman"/>
      <family val="1"/>
    </font>
    <font>
      <sz val="19"/>
      <color indexed="8"/>
      <name val="Times New Roman"/>
      <family val="1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name val="Times New Roman"/>
      <family val="1"/>
    </font>
    <font>
      <b/>
      <sz val="19"/>
      <color indexed="8"/>
      <name val="Times New Roman"/>
      <family val="1"/>
    </font>
    <font>
      <b/>
      <sz val="16"/>
      <color indexed="10"/>
      <name val="Times New Roman"/>
      <family val="1"/>
    </font>
    <font>
      <sz val="16"/>
      <name val="Times New Roman"/>
      <family val="1"/>
    </font>
    <font>
      <sz val="16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41" fontId="0" fillId="0" borderId="0" xfId="2" applyFont="1"/>
    <xf numFmtId="41" fontId="4" fillId="0" borderId="0" xfId="2" applyFont="1"/>
    <xf numFmtId="0" fontId="4" fillId="0" borderId="0" xfId="1" applyFont="1"/>
    <xf numFmtId="0" fontId="5" fillId="0" borderId="0" xfId="1" applyFont="1"/>
    <xf numFmtId="41" fontId="5" fillId="0" borderId="0" xfId="2" applyFont="1"/>
    <xf numFmtId="41" fontId="6" fillId="0" borderId="0" xfId="2" applyFont="1"/>
    <xf numFmtId="0" fontId="6" fillId="0" borderId="0" xfId="1" applyFont="1"/>
    <xf numFmtId="0" fontId="1" fillId="0" borderId="0" xfId="1" applyAlignment="1"/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41" fontId="8" fillId="0" borderId="0" xfId="2" applyFont="1" applyAlignment="1">
      <alignment horizontal="center"/>
    </xf>
    <xf numFmtId="41" fontId="10" fillId="0" borderId="0" xfId="2" applyFont="1" applyAlignment="1">
      <alignment horizontal="center"/>
    </xf>
    <xf numFmtId="0" fontId="10" fillId="0" borderId="0" xfId="1" applyFont="1" applyAlignment="1">
      <alignment horizont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/>
    <xf numFmtId="0" fontId="11" fillId="0" borderId="13" xfId="1" applyFont="1" applyBorder="1" applyAlignment="1">
      <alignment horizontal="center"/>
    </xf>
    <xf numFmtId="0" fontId="8" fillId="0" borderId="13" xfId="1" applyFont="1" applyBorder="1" applyAlignment="1">
      <alignment horizontal="right"/>
    </xf>
    <xf numFmtId="3" fontId="8" fillId="0" borderId="13" xfId="1" applyNumberFormat="1" applyFont="1" applyBorder="1"/>
    <xf numFmtId="164" fontId="8" fillId="0" borderId="13" xfId="2" applyNumberFormat="1" applyFont="1" applyBorder="1"/>
    <xf numFmtId="3" fontId="8" fillId="0" borderId="14" xfId="1" applyNumberFormat="1" applyFont="1" applyBorder="1"/>
    <xf numFmtId="0" fontId="8" fillId="0" borderId="0" xfId="1" applyFont="1"/>
    <xf numFmtId="41" fontId="8" fillId="0" borderId="0" xfId="2" applyFont="1"/>
    <xf numFmtId="41" fontId="10" fillId="0" borderId="0" xfId="2" applyFont="1"/>
    <xf numFmtId="0" fontId="10" fillId="0" borderId="0" xfId="1" applyFont="1"/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/>
    <xf numFmtId="3" fontId="11" fillId="0" borderId="16" xfId="1" applyNumberFormat="1" applyFont="1" applyBorder="1" applyAlignment="1">
      <alignment horizontal="center"/>
    </xf>
    <xf numFmtId="3" fontId="8" fillId="0" borderId="16" xfId="1" applyNumberFormat="1" applyFont="1" applyBorder="1"/>
    <xf numFmtId="0" fontId="8" fillId="0" borderId="16" xfId="1" applyFont="1" applyBorder="1" applyAlignment="1">
      <alignment horizontal="right"/>
    </xf>
    <xf numFmtId="164" fontId="8" fillId="0" borderId="16" xfId="2" applyNumberFormat="1" applyFont="1" applyBorder="1"/>
    <xf numFmtId="0" fontId="8" fillId="0" borderId="17" xfId="1" applyFont="1" applyBorder="1" applyAlignment="1">
      <alignment horizontal="right"/>
    </xf>
    <xf numFmtId="0" fontId="5" fillId="0" borderId="16" xfId="1" applyFont="1" applyBorder="1" applyAlignment="1">
      <alignment horizontal="left" wrapText="1"/>
    </xf>
    <xf numFmtId="4" fontId="12" fillId="0" borderId="16" xfId="1" applyNumberFormat="1" applyFont="1" applyBorder="1" applyAlignment="1">
      <alignment horizontal="center"/>
    </xf>
    <xf numFmtId="4" fontId="5" fillId="0" borderId="16" xfId="1" applyNumberFormat="1" applyFont="1" applyBorder="1"/>
    <xf numFmtId="2" fontId="5" fillId="0" borderId="16" xfId="1" applyNumberFormat="1" applyFont="1" applyBorder="1"/>
    <xf numFmtId="4" fontId="5" fillId="0" borderId="17" xfId="1" applyNumberFormat="1" applyFont="1" applyBorder="1"/>
    <xf numFmtId="0" fontId="8" fillId="0" borderId="16" xfId="1" applyFont="1" applyBorder="1" applyAlignment="1">
      <alignment horizontal="left" wrapText="1"/>
    </xf>
    <xf numFmtId="4" fontId="9" fillId="0" borderId="16" xfId="1" applyNumberFormat="1" applyFont="1" applyBorder="1" applyAlignment="1">
      <alignment horizontal="center"/>
    </xf>
    <xf numFmtId="4" fontId="8" fillId="0" borderId="16" xfId="1" applyNumberFormat="1" applyFont="1" applyBorder="1"/>
    <xf numFmtId="2" fontId="8" fillId="0" borderId="16" xfId="1" applyNumberFormat="1" applyFont="1" applyBorder="1"/>
    <xf numFmtId="4" fontId="8" fillId="0" borderId="17" xfId="1" applyNumberFormat="1" applyFont="1" applyBorder="1"/>
    <xf numFmtId="0" fontId="9" fillId="0" borderId="16" xfId="1" applyFont="1" applyBorder="1" applyAlignment="1">
      <alignment horizontal="center"/>
    </xf>
    <xf numFmtId="0" fontId="8" fillId="0" borderId="16" xfId="1" applyFont="1" applyBorder="1"/>
    <xf numFmtId="0" fontId="8" fillId="0" borderId="17" xfId="1" applyFont="1" applyBorder="1"/>
    <xf numFmtId="4" fontId="5" fillId="0" borderId="16" xfId="1" applyNumberFormat="1" applyFont="1" applyFill="1" applyBorder="1"/>
    <xf numFmtId="164" fontId="5" fillId="0" borderId="16" xfId="2" applyNumberFormat="1" applyFont="1" applyBorder="1"/>
    <xf numFmtId="4" fontId="11" fillId="0" borderId="16" xfId="1" applyNumberFormat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2" fontId="11" fillId="0" borderId="16" xfId="1" applyNumberFormat="1" applyFont="1" applyBorder="1" applyAlignment="1">
      <alignment horizontal="center"/>
    </xf>
    <xf numFmtId="164" fontId="8" fillId="0" borderId="16" xfId="2" applyNumberFormat="1" applyFont="1" applyBorder="1" applyAlignment="1">
      <alignment horizontal="center"/>
    </xf>
    <xf numFmtId="164" fontId="8" fillId="0" borderId="17" xfId="2" applyNumberFormat="1" applyFont="1" applyBorder="1"/>
    <xf numFmtId="41" fontId="8" fillId="0" borderId="16" xfId="2" applyFont="1" applyBorder="1"/>
    <xf numFmtId="3" fontId="8" fillId="0" borderId="17" xfId="1" applyNumberFormat="1" applyFont="1" applyBorder="1"/>
    <xf numFmtId="164" fontId="5" fillId="3" borderId="16" xfId="2" applyNumberFormat="1" applyFont="1" applyFill="1" applyBorder="1"/>
    <xf numFmtId="0" fontId="8" fillId="0" borderId="18" xfId="1" applyFont="1" applyBorder="1" applyAlignment="1">
      <alignment horizontal="left" wrapText="1"/>
    </xf>
    <xf numFmtId="4" fontId="11" fillId="0" borderId="18" xfId="1" applyNumberFormat="1" applyFont="1" applyBorder="1" applyAlignment="1">
      <alignment horizontal="center"/>
    </xf>
    <xf numFmtId="4" fontId="8" fillId="0" borderId="18" xfId="1" applyNumberFormat="1" applyFont="1" applyBorder="1"/>
    <xf numFmtId="2" fontId="8" fillId="0" borderId="18" xfId="1" applyNumberFormat="1" applyFont="1" applyBorder="1"/>
    <xf numFmtId="164" fontId="8" fillId="3" borderId="18" xfId="2" applyNumberFormat="1" applyFont="1" applyFill="1" applyBorder="1"/>
    <xf numFmtId="164" fontId="8" fillId="0" borderId="18" xfId="2" applyNumberFormat="1" applyFont="1" applyBorder="1"/>
    <xf numFmtId="4" fontId="8" fillId="0" borderId="19" xfId="1" applyNumberFormat="1" applyFont="1" applyBorder="1"/>
    <xf numFmtId="0" fontId="8" fillId="0" borderId="13" xfId="1" applyFont="1" applyBorder="1" applyAlignment="1">
      <alignment horizontal="left" wrapText="1"/>
    </xf>
    <xf numFmtId="0" fontId="8" fillId="0" borderId="13" xfId="1" applyFont="1" applyBorder="1"/>
    <xf numFmtId="2" fontId="8" fillId="0" borderId="13" xfId="1" applyNumberFormat="1" applyFont="1" applyBorder="1"/>
    <xf numFmtId="164" fontId="8" fillId="3" borderId="13" xfId="2" applyNumberFormat="1" applyFont="1" applyFill="1" applyBorder="1"/>
    <xf numFmtId="0" fontId="8" fillId="0" borderId="14" xfId="1" applyFont="1" applyBorder="1"/>
    <xf numFmtId="43" fontId="6" fillId="0" borderId="0" xfId="1" applyNumberFormat="1" applyFont="1"/>
    <xf numFmtId="41" fontId="8" fillId="0" borderId="13" xfId="2" applyFont="1" applyBorder="1"/>
    <xf numFmtId="0" fontId="5" fillId="3" borderId="16" xfId="1" applyFont="1" applyFill="1" applyBorder="1" applyAlignment="1">
      <alignment horizontal="left" wrapText="1"/>
    </xf>
    <xf numFmtId="4" fontId="5" fillId="3" borderId="16" xfId="1" applyNumberFormat="1" applyFont="1" applyFill="1" applyBorder="1"/>
    <xf numFmtId="2" fontId="5" fillId="3" borderId="16" xfId="1" applyNumberFormat="1" applyFont="1" applyFill="1" applyBorder="1"/>
    <xf numFmtId="43" fontId="11" fillId="0" borderId="16" xfId="1" applyNumberFormat="1" applyFont="1" applyBorder="1" applyAlignment="1">
      <alignment horizontal="center"/>
    </xf>
    <xf numFmtId="43" fontId="8" fillId="0" borderId="16" xfId="1" applyNumberFormat="1" applyFont="1" applyBorder="1"/>
    <xf numFmtId="43" fontId="8" fillId="0" borderId="17" xfId="1" applyNumberFormat="1" applyFont="1" applyBorder="1"/>
    <xf numFmtId="0" fontId="12" fillId="0" borderId="16" xfId="1" applyFont="1" applyBorder="1" applyAlignment="1">
      <alignment horizontal="left" wrapText="1"/>
    </xf>
    <xf numFmtId="43" fontId="8" fillId="0" borderId="14" xfId="3" applyFont="1" applyBorder="1"/>
    <xf numFmtId="0" fontId="8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left" wrapText="1"/>
    </xf>
    <xf numFmtId="4" fontId="12" fillId="0" borderId="21" xfId="1" applyNumberFormat="1" applyFont="1" applyBorder="1" applyAlignment="1">
      <alignment horizontal="center"/>
    </xf>
    <xf numFmtId="41" fontId="8" fillId="0" borderId="21" xfId="2" applyFont="1" applyBorder="1"/>
    <xf numFmtId="4" fontId="8" fillId="0" borderId="21" xfId="1" applyNumberFormat="1" applyFont="1" applyBorder="1"/>
    <xf numFmtId="164" fontId="8" fillId="0" borderId="21" xfId="2" applyNumberFormat="1" applyFont="1" applyBorder="1"/>
    <xf numFmtId="4" fontId="8" fillId="0" borderId="22" xfId="1" applyNumberFormat="1" applyFont="1" applyBorder="1"/>
    <xf numFmtId="0" fontId="5" fillId="0" borderId="0" xfId="1" applyFont="1" applyAlignment="1"/>
    <xf numFmtId="4" fontId="5" fillId="0" borderId="0" xfId="1" applyNumberFormat="1" applyFont="1"/>
    <xf numFmtId="0" fontId="8" fillId="0" borderId="0" xfId="1" applyFont="1" applyAlignment="1">
      <alignment horizontal="center"/>
    </xf>
  </cellXfs>
  <cellStyles count="4">
    <cellStyle name="Comma [0] 2" xfId="2"/>
    <cellStyle name="Comma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771525</xdr:colOff>
      <xdr:row>1</xdr:row>
      <xdr:rowOff>76200</xdr:rowOff>
    </xdr:from>
    <xdr:to>
      <xdr:col>4</xdr:col>
      <xdr:colOff>771525</xdr:colOff>
      <xdr:row>3</xdr:row>
      <xdr:rowOff>209550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67300" y="39052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523875</xdr:colOff>
      <xdr:row>1</xdr:row>
      <xdr:rowOff>285750</xdr:rowOff>
    </xdr:from>
    <xdr:to>
      <xdr:col>4</xdr:col>
      <xdr:colOff>2238375</xdr:colOff>
      <xdr:row>5</xdr:row>
      <xdr:rowOff>180975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" y="600075"/>
          <a:ext cx="171450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K%20AUDITED%202015%20FIX\CALK%20LRA%20TA%202015%20AUDITED%20F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HP%20AKT\Downloads\LAPKEU%20UNAUDITED%20TA%202015%20FIX\BAHAN2%20PENY%20LAPKEU\terinci\LKPD%20TA%202013%20ANAUDITED%20FIX%20UTK%20BPK\NERACA%20LRA%20&amp;%20LAK%20TA%202013%20ONFACE%20&amp;%20CALK%20ANAUDITED%20FI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HP%20AKT\Downloads\LAPKEU%20UNAUDITED%20TA%202015%20FIX\BAHAN2%20PENY%20LAPKEU\WORKSHEET%20PROV%20JATENG%20TA%202013%20baru%20per%202005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Biroke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KPD%20KOLUT%202006%20NET%20BUANGET\BUKU%201\Book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Work\HAPSEM%20I%20KENDARI%202007\2_LHP%20Kendari%20Semester%20I%202007\1_LKPD\05_LHP%20LKPD%20Kolaka%20Utara\Buku%201\LRA%20Keuangan%20Audi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RA%20Kolut%2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Kolaka%20Utara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XX (2)"/>
      <sheetName val="LRA TA 2015 FIXX"/>
      <sheetName val="LRA"/>
      <sheetName val="PENDPTAN &amp; BELANJA"/>
      <sheetName val="Sheet1"/>
      <sheetName val="BG HSL PJK, PEMBY"/>
      <sheetName val="BG HSK RET DLM BK"/>
    </sheetNames>
    <sheetDataSet>
      <sheetData sheetId="0"/>
      <sheetData sheetId="1"/>
      <sheetData sheetId="2"/>
      <sheetData sheetId="3">
        <row r="26">
          <cell r="C26">
            <v>10512318175000</v>
          </cell>
          <cell r="D26">
            <v>9090677397011</v>
          </cell>
          <cell r="E26">
            <v>86.4764293248858</v>
          </cell>
          <cell r="F26">
            <v>8213117977920</v>
          </cell>
        </row>
        <row r="27">
          <cell r="D27">
            <v>95871359549</v>
          </cell>
          <cell r="E27">
            <v>103.18573728887759</v>
          </cell>
          <cell r="F27">
            <v>79475022663</v>
          </cell>
        </row>
        <row r="28">
          <cell r="C28">
            <v>320425076000</v>
          </cell>
          <cell r="D28">
            <v>320604409928</v>
          </cell>
          <cell r="E28">
            <v>100.05596750736201</v>
          </cell>
          <cell r="F28">
            <v>291844276152</v>
          </cell>
        </row>
        <row r="29">
          <cell r="D29">
            <v>1397672646016</v>
          </cell>
          <cell r="E29">
            <v>122.34796532984194</v>
          </cell>
          <cell r="F29">
            <v>1331920954697</v>
          </cell>
        </row>
        <row r="430">
          <cell r="C430">
            <v>756571603000</v>
          </cell>
          <cell r="D430">
            <v>564581508580</v>
          </cell>
          <cell r="F430">
            <v>644564011597</v>
          </cell>
        </row>
        <row r="431">
          <cell r="C431">
            <v>9202927000</v>
          </cell>
          <cell r="D431">
            <v>5159563160</v>
          </cell>
          <cell r="F431">
            <v>14966304083</v>
          </cell>
        </row>
        <row r="432">
          <cell r="C432">
            <v>1629429283000</v>
          </cell>
          <cell r="D432">
            <v>1629429283000</v>
          </cell>
          <cell r="F432">
            <v>1803931189000</v>
          </cell>
        </row>
        <row r="433">
          <cell r="C433">
            <v>57972640000</v>
          </cell>
          <cell r="D433">
            <v>57972640000</v>
          </cell>
          <cell r="F433">
            <v>79165240000</v>
          </cell>
        </row>
        <row r="461">
          <cell r="C461">
            <v>3641588000000</v>
          </cell>
          <cell r="D461">
            <v>3606197997347</v>
          </cell>
          <cell r="F461">
            <v>2664966188000</v>
          </cell>
        </row>
        <row r="462">
          <cell r="C462">
            <v>24327536000</v>
          </cell>
          <cell r="D462">
            <v>24327536000</v>
          </cell>
          <cell r="F462">
            <v>3000000000</v>
          </cell>
        </row>
        <row r="477">
          <cell r="C477">
            <v>34461280000</v>
          </cell>
          <cell r="D477">
            <v>34513356452</v>
          </cell>
          <cell r="F477">
            <v>29186771349</v>
          </cell>
        </row>
        <row r="478">
          <cell r="C478">
            <v>1143374000</v>
          </cell>
          <cell r="D478">
            <v>1146299114</v>
          </cell>
          <cell r="F478">
            <v>1322069000</v>
          </cell>
        </row>
        <row r="505">
          <cell r="D505">
            <v>2480896195020</v>
          </cell>
          <cell r="F505">
            <v>2197436487588</v>
          </cell>
        </row>
        <row r="506">
          <cell r="D506">
            <v>2615822791305</v>
          </cell>
          <cell r="F506">
            <v>2397685838048</v>
          </cell>
        </row>
        <row r="507">
          <cell r="C507">
            <v>3905153796000</v>
          </cell>
          <cell r="D507">
            <v>3745182609434</v>
          </cell>
          <cell r="F507">
            <v>2963856035218</v>
          </cell>
        </row>
        <row r="508">
          <cell r="C508">
            <v>20557200000</v>
          </cell>
          <cell r="D508">
            <v>18715300000</v>
          </cell>
          <cell r="F508">
            <v>23281040000</v>
          </cell>
        </row>
        <row r="792">
          <cell r="C792">
            <v>7003600000</v>
          </cell>
          <cell r="D792">
            <v>5448606810</v>
          </cell>
          <cell r="F792">
            <v>15006241065</v>
          </cell>
        </row>
        <row r="793">
          <cell r="C793">
            <v>525835048000</v>
          </cell>
          <cell r="D793">
            <v>477953831188</v>
          </cell>
          <cell r="F793">
            <v>402971291967</v>
          </cell>
        </row>
        <row r="794">
          <cell r="C794">
            <v>261431057000</v>
          </cell>
          <cell r="D794">
            <v>230225022675</v>
          </cell>
          <cell r="F794">
            <v>230286110390</v>
          </cell>
        </row>
        <row r="795">
          <cell r="C795">
            <v>1821479070000</v>
          </cell>
          <cell r="D795">
            <v>1795614372045.998</v>
          </cell>
          <cell r="F795">
            <v>918405135890</v>
          </cell>
        </row>
        <row r="796">
          <cell r="C796">
            <v>5658317000</v>
          </cell>
          <cell r="D796">
            <v>5439722289</v>
          </cell>
          <cell r="F796">
            <v>4010631458</v>
          </cell>
        </row>
        <row r="1958">
          <cell r="C1958">
            <v>34000000000</v>
          </cell>
          <cell r="D1958">
            <v>12003230716</v>
          </cell>
          <cell r="F1958">
            <v>8211750300</v>
          </cell>
        </row>
      </sheetData>
      <sheetData sheetId="4"/>
      <sheetData sheetId="5">
        <row r="4">
          <cell r="C4">
            <v>4916661872000</v>
          </cell>
          <cell r="D4">
            <v>4130087481106</v>
          </cell>
          <cell r="F4">
            <v>3263403899363</v>
          </cell>
        </row>
        <row r="5">
          <cell r="C5">
            <v>2253663330000</v>
          </cell>
          <cell r="D5">
            <v>1952315778753</v>
          </cell>
          <cell r="F5">
            <v>2218822906135</v>
          </cell>
        </row>
        <row r="6">
          <cell r="C6">
            <v>349420000000</v>
          </cell>
          <cell r="D6">
            <v>349200000000</v>
          </cell>
          <cell r="F6">
            <v>435280000000</v>
          </cell>
        </row>
        <row r="7">
          <cell r="C7">
            <v>2271055000</v>
          </cell>
          <cell r="D7">
            <v>1855554000</v>
          </cell>
          <cell r="F7">
            <v>1907667000</v>
          </cell>
        </row>
        <row r="8">
          <cell r="C8">
            <v>0</v>
          </cell>
          <cell r="D8">
            <v>0</v>
          </cell>
          <cell r="F8">
            <v>5500000000</v>
          </cell>
        </row>
        <row r="358">
          <cell r="C358">
            <v>1688833254000</v>
          </cell>
          <cell r="D358">
            <v>1688833254642</v>
          </cell>
          <cell r="F358">
            <v>1688808490668</v>
          </cell>
        </row>
        <row r="359">
          <cell r="C359">
            <v>0</v>
          </cell>
          <cell r="F359">
            <v>0</v>
          </cell>
        </row>
        <row r="360">
          <cell r="C360">
            <v>0</v>
          </cell>
          <cell r="D360">
            <v>0</v>
          </cell>
          <cell r="F360">
            <v>254090908</v>
          </cell>
        </row>
        <row r="361">
          <cell r="C361">
            <v>0</v>
          </cell>
          <cell r="D361">
            <v>603537105</v>
          </cell>
          <cell r="F361">
            <v>375703027</v>
          </cell>
        </row>
        <row r="383">
          <cell r="C383">
            <v>80000000000</v>
          </cell>
          <cell r="D383">
            <v>80000000000</v>
          </cell>
          <cell r="E383">
            <v>100</v>
          </cell>
          <cell r="F383">
            <v>72000000000</v>
          </cell>
        </row>
        <row r="384">
          <cell r="C384">
            <v>200000000000</v>
          </cell>
          <cell r="D384">
            <v>200000000000</v>
          </cell>
          <cell r="E384">
            <v>0</v>
          </cell>
          <cell r="F384">
            <v>0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RACA "/>
      <sheetName val="LRA"/>
      <sheetName val="LAK"/>
      <sheetName val="PENDPTAN &amp; BELANJA"/>
      <sheetName val="BANKEU KAB KOTA"/>
      <sheetName val="BG HASIL RETR KAB KOTA"/>
      <sheetName val="BG HSL PJK, PEMBY"/>
      <sheetName val="BELANJA MODAL"/>
      <sheetName val="BM BLUD"/>
      <sheetName val="LRA BLUD"/>
      <sheetName val="LAK 2012"/>
      <sheetName val="LRA 2012"/>
      <sheetName val="Calk LAK13"/>
      <sheetName val="Sisa Bos"/>
    </sheetNames>
    <sheetDataSet>
      <sheetData sheetId="0"/>
      <sheetData sheetId="1"/>
      <sheetData sheetId="2"/>
      <sheetData sheetId="3">
        <row r="166">
          <cell r="D166">
            <v>535629815786</v>
          </cell>
        </row>
        <row r="167">
          <cell r="D167">
            <v>178802934187</v>
          </cell>
        </row>
        <row r="168">
          <cell r="D168">
            <v>1670859369000</v>
          </cell>
        </row>
        <row r="169">
          <cell r="D169">
            <v>82522510000</v>
          </cell>
        </row>
        <row r="196">
          <cell r="D196">
            <v>2615274862435</v>
          </cell>
        </row>
        <row r="197">
          <cell r="D197">
            <v>21826131000</v>
          </cell>
        </row>
        <row r="204">
          <cell r="D204">
            <v>24326664073</v>
          </cell>
        </row>
        <row r="205">
          <cell r="D205">
            <v>1315400207</v>
          </cell>
        </row>
        <row r="223">
          <cell r="D223">
            <v>2188234678</v>
          </cell>
        </row>
        <row r="231">
          <cell r="D231">
            <v>1741664777416</v>
          </cell>
        </row>
        <row r="232">
          <cell r="D232">
            <v>2143191579201</v>
          </cell>
        </row>
        <row r="233">
          <cell r="D233">
            <v>3499864176508</v>
          </cell>
        </row>
        <row r="234">
          <cell r="D234">
            <v>14362375000</v>
          </cell>
        </row>
      </sheetData>
      <sheetData sheetId="4"/>
      <sheetData sheetId="5"/>
      <sheetData sheetId="6">
        <row r="4">
          <cell r="D4">
            <v>2503166398279</v>
          </cell>
        </row>
        <row r="5">
          <cell r="D5">
            <v>0</v>
          </cell>
        </row>
        <row r="6">
          <cell r="D6">
            <v>1749268611638</v>
          </cell>
        </row>
        <row r="7">
          <cell r="D7">
            <v>74555000000</v>
          </cell>
        </row>
        <row r="8">
          <cell r="D8">
            <v>1774635600</v>
          </cell>
        </row>
        <row r="424">
          <cell r="D424">
            <v>755371554796</v>
          </cell>
        </row>
        <row r="425">
          <cell r="D425">
            <v>549991811737</v>
          </cell>
        </row>
        <row r="426">
          <cell r="D426">
            <v>67272727</v>
          </cell>
        </row>
        <row r="427">
          <cell r="D427">
            <v>586832266</v>
          </cell>
        </row>
      </sheetData>
      <sheetData sheetId="7">
        <row r="4">
          <cell r="D4">
            <v>17734505570</v>
          </cell>
        </row>
        <row r="5">
          <cell r="D5">
            <v>241762294463</v>
          </cell>
        </row>
        <row r="6">
          <cell r="D6">
            <v>182288190010</v>
          </cell>
        </row>
        <row r="7">
          <cell r="D7">
            <v>550869031268</v>
          </cell>
        </row>
        <row r="8">
          <cell r="D8">
            <v>2086498803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ji LAK"/>
      <sheetName val="prosedur analitis neraca"/>
      <sheetName val="trend neraca"/>
      <sheetName val="aje"/>
      <sheetName val="kor calk"/>
      <sheetName val="NERACA "/>
      <sheetName val="LRA"/>
      <sheetName val="LAK"/>
      <sheetName val="PENDPTAN &amp; BELANJA"/>
      <sheetName val="BG HSL PJK, PEMBY"/>
      <sheetName val="BANKEU KAB KOTA"/>
      <sheetName val="BG HASIL RETR KAB KOTA"/>
      <sheetName val="BELANJA MODAL"/>
      <sheetName val="BM BLUD"/>
      <sheetName val="LRA BLUD"/>
      <sheetName val="LAK 2012"/>
      <sheetName val="LRA 2012"/>
      <sheetName val="Calk LAK13"/>
      <sheetName val="Sisa Bos"/>
    </sheetNames>
    <sheetDataSet>
      <sheetData sheetId="0"/>
      <sheetData sheetId="1"/>
      <sheetData sheetId="2"/>
      <sheetData sheetId="3">
        <row r="25">
          <cell r="A25">
            <v>8</v>
          </cell>
          <cell r="J25">
            <v>111214084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RACA 2014 - 2015"/>
      <sheetName val="LRA 2015"/>
      <sheetName val="LRA 2014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PEM"/>
      <sheetName val="EKBANG"/>
      <sheetName val="PMD"/>
      <sheetName val="KESBANG"/>
      <sheetName val="CAPIL"/>
      <sheetName val="BAPPEDA"/>
      <sheetName val="BAWASDA"/>
    </sheetNames>
    <sheetDataSet>
      <sheetData sheetId="0">
        <row r="5">
          <cell r="J5" t="str">
            <v>BAGIAN PEMERINTAHAN</v>
          </cell>
        </row>
      </sheetData>
      <sheetData sheetId="1">
        <row r="4">
          <cell r="J4" t="str">
            <v>BAGIAN EKONOMI PEMBANGUNAN</v>
          </cell>
        </row>
      </sheetData>
      <sheetData sheetId="2">
        <row r="5">
          <cell r="J5" t="str">
            <v>BAGIAN PEMBERDAYAAN MASYARAKAT DESA</v>
          </cell>
        </row>
      </sheetData>
      <sheetData sheetId="3">
        <row r="5">
          <cell r="J5" t="str">
            <v>KANTOR KESATUAN BANGSA DAN PERLINDUNGAN MASYARAKAT</v>
          </cell>
        </row>
      </sheetData>
      <sheetData sheetId="4">
        <row r="5">
          <cell r="J5" t="str">
            <v>KANTOR CATATAN SIPIL</v>
          </cell>
        </row>
      </sheetData>
      <sheetData sheetId="5">
        <row r="5">
          <cell r="J5" t="str">
            <v>B A P P E D A</v>
          </cell>
        </row>
      </sheetData>
      <sheetData sheetId="6">
        <row r="5">
          <cell r="J5" t="str">
            <v>B A W A S D 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iran Kas"/>
      <sheetName val="LRA"/>
      <sheetName val="Silpa"/>
      <sheetName val="UUDP 05"/>
      <sheetName val="Rekap Pdptn"/>
      <sheetName val="Pdptn"/>
      <sheetName val="Rekap Belanja"/>
      <sheetName val="Rekap Publik"/>
      <sheetName val="Publik"/>
      <sheetName val="Rekap Aprtr"/>
      <sheetName val="Aparatur"/>
      <sheetName val="Bant _ Tdk Trsangka"/>
      <sheetName val="Pembiayaan"/>
      <sheetName val="Gaji DPRD"/>
      <sheetName val="Bupati"/>
      <sheetName val="Setda"/>
      <sheetName val="Sekretaris"/>
      <sheetName val="Ast I"/>
      <sheetName val="Ast II"/>
      <sheetName val="KPUD"/>
      <sheetName val="Pemerintahan"/>
      <sheetName val="Hukum"/>
      <sheetName val="Ekbang"/>
      <sheetName val="PMD"/>
      <sheetName val="Kepegawaian"/>
      <sheetName val="Keuangan"/>
      <sheetName val="Umum"/>
      <sheetName val="Setwan"/>
      <sheetName val="Dispenda"/>
      <sheetName val="Bappeda"/>
      <sheetName val="Bawasda"/>
      <sheetName val="Kesbang"/>
      <sheetName val="Pertanian"/>
      <sheetName val="Tambang"/>
      <sheetName val="Hutan"/>
      <sheetName val="Perindag"/>
      <sheetName val="Kesehatan"/>
      <sheetName val="Dikbudpar"/>
      <sheetName val="PU"/>
      <sheetName val="Capil"/>
      <sheetName val="Lasusua"/>
      <sheetName val="Pakue"/>
      <sheetName val="B Putih"/>
      <sheetName val="R Angin"/>
      <sheetName val="Ngapa"/>
      <sheetName val="Kodeo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PATI"/>
      <sheetName val="WABUP"/>
      <sheetName val="DPRD"/>
      <sheetName val="SEKRETARIAT DAERAH"/>
      <sheetName val="SEKDA"/>
      <sheetName val="ASS. 1"/>
      <sheetName val="ASS. 2"/>
      <sheetName val="UMUM"/>
      <sheetName val="KEUANGAN"/>
      <sheetName val="KEPEGAWAIAN"/>
      <sheetName val="HUKUM"/>
      <sheetName val="PERTANIAN"/>
      <sheetName val="PERINDAG"/>
      <sheetName val="RT. ANGIN"/>
      <sheetName val="LASUSUA"/>
      <sheetName val="KODEOHA "/>
      <sheetName val="NGAPA"/>
      <sheetName val="PAKUE"/>
      <sheetName val="BT. PUTIH"/>
      <sheetName val="SETWAN"/>
      <sheetName val="KPUD kurang 66 jt"/>
      <sheetName val="PERTAMBANGAN"/>
      <sheetName val="PU "/>
      <sheetName val="KEHUTANAN"/>
      <sheetName val="KESEHATAN"/>
      <sheetName val="Aliran Kas"/>
      <sheetName val="LRA"/>
      <sheetName val="Silpa"/>
      <sheetName val="Rekap Pdptn"/>
      <sheetName val="Pdptn"/>
      <sheetName val="Rekap Belanja"/>
      <sheetName val="Rekap Publik"/>
      <sheetName val="Publik"/>
      <sheetName val="Rekap Aprtr"/>
      <sheetName val="Aparatur"/>
      <sheetName val="Bant &amp; Tdk Trsangka"/>
      <sheetName val="Pembiayaan"/>
      <sheetName val="DISPENDA"/>
      <sheetName val="DIKBUDP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KBUDPA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Y86"/>
  <sheetViews>
    <sheetView showGridLines="0" tabSelected="1" view="pageBreakPreview" zoomScale="60" zoomScaleNormal="60" zoomScalePageLayoutView="50" workbookViewId="0">
      <selection activeCell="U10" sqref="U10"/>
    </sheetView>
  </sheetViews>
  <sheetFormatPr defaultRowHeight="24.75" x14ac:dyDescent="0.4"/>
  <cols>
    <col min="1" max="1" width="3.5703125" style="2" customWidth="1"/>
    <col min="2" max="2" width="6.7109375" style="2" customWidth="1"/>
    <col min="3" max="3" width="54.140625" style="10" customWidth="1"/>
    <col min="4" max="4" width="16.7109375" style="10" hidden="1" customWidth="1"/>
    <col min="5" max="5" width="34" style="2" bestFit="1" customWidth="1"/>
    <col min="6" max="6" width="36.42578125" style="2" hidden="1" customWidth="1"/>
    <col min="7" max="7" width="11.5703125" style="2" hidden="1" customWidth="1"/>
    <col min="8" max="8" width="6.7109375" style="2" hidden="1" customWidth="1"/>
    <col min="9" max="9" width="23.140625" style="2" hidden="1" customWidth="1"/>
    <col min="10" max="10" width="8.7109375" style="2" hidden="1" customWidth="1"/>
    <col min="11" max="11" width="23.140625" style="2" hidden="1" customWidth="1"/>
    <col min="12" max="12" width="34.7109375" style="2" customWidth="1"/>
    <col min="13" max="13" width="12.7109375" style="2" bestFit="1" customWidth="1"/>
    <col min="14" max="14" width="32.7109375" style="2" hidden="1" customWidth="1"/>
    <col min="15" max="15" width="5.5703125" style="2" customWidth="1"/>
    <col min="16" max="17" width="30.42578125" style="3" hidden="1" customWidth="1"/>
    <col min="18" max="19" width="22" style="2" hidden="1" customWidth="1"/>
    <col min="20" max="20" width="9.140625" style="2"/>
    <col min="21" max="21" width="28.140625" style="4" bestFit="1" customWidth="1"/>
    <col min="22" max="22" width="21.28515625" style="5" bestFit="1" customWidth="1"/>
    <col min="23" max="23" width="28.140625" style="4" bestFit="1" customWidth="1"/>
    <col min="24" max="24" width="27.28515625" style="5" customWidth="1"/>
    <col min="25" max="16384" width="9.140625" style="2"/>
  </cols>
  <sheetData>
    <row r="7" spans="2:24" x14ac:dyDescent="0.4">
      <c r="B7" s="1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24" s="6" customFormat="1" ht="24" x14ac:dyDescent="0.35">
      <c r="B8" s="1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P8" s="7"/>
      <c r="Q8" s="7"/>
      <c r="U8" s="8"/>
      <c r="V8" s="9"/>
      <c r="W8" s="8"/>
      <c r="X8" s="9"/>
    </row>
    <row r="9" spans="2:24" s="6" customFormat="1" ht="24" x14ac:dyDescent="0.35">
      <c r="B9" s="1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P9" s="7"/>
      <c r="Q9" s="7"/>
      <c r="U9" s="8"/>
      <c r="V9" s="9"/>
      <c r="W9" s="8"/>
      <c r="X9" s="9"/>
    </row>
    <row r="11" spans="2:24" ht="25.5" thickBot="1" x14ac:dyDescent="0.45">
      <c r="M11" s="11" t="s">
        <v>3</v>
      </c>
      <c r="N11" s="11" t="s">
        <v>3</v>
      </c>
    </row>
    <row r="12" spans="2:24" s="21" customFormat="1" ht="21.75" customHeight="1" thickTop="1" x14ac:dyDescent="0.3">
      <c r="B12" s="12" t="s">
        <v>4</v>
      </c>
      <c r="C12" s="13" t="s">
        <v>5</v>
      </c>
      <c r="D12" s="14" t="s">
        <v>6</v>
      </c>
      <c r="E12" s="15" t="s">
        <v>7</v>
      </c>
      <c r="F12" s="15" t="s">
        <v>8</v>
      </c>
      <c r="G12" s="13" t="s">
        <v>9</v>
      </c>
      <c r="H12" s="16" t="s">
        <v>10</v>
      </c>
      <c r="I12" s="17"/>
      <c r="J12" s="17"/>
      <c r="K12" s="18"/>
      <c r="L12" s="19" t="s">
        <v>11</v>
      </c>
      <c r="M12" s="13" t="s">
        <v>9</v>
      </c>
      <c r="N12" s="20" t="s">
        <v>11</v>
      </c>
      <c r="P12" s="22"/>
      <c r="Q12" s="22"/>
      <c r="U12" s="23"/>
      <c r="V12" s="24"/>
      <c r="W12" s="23"/>
      <c r="X12" s="24"/>
    </row>
    <row r="13" spans="2:24" s="21" customFormat="1" ht="21.75" customHeight="1" x14ac:dyDescent="0.3">
      <c r="B13" s="25"/>
      <c r="C13" s="26"/>
      <c r="D13" s="27"/>
      <c r="E13" s="28">
        <v>2015</v>
      </c>
      <c r="F13" s="28">
        <v>2013</v>
      </c>
      <c r="G13" s="26"/>
      <c r="H13" s="29" t="s">
        <v>12</v>
      </c>
      <c r="I13" s="30"/>
      <c r="J13" s="29" t="s">
        <v>13</v>
      </c>
      <c r="K13" s="30"/>
      <c r="L13" s="31">
        <v>2015</v>
      </c>
      <c r="M13" s="26"/>
      <c r="N13" s="32">
        <v>2014</v>
      </c>
      <c r="P13" s="22"/>
      <c r="Q13" s="22"/>
      <c r="U13" s="23"/>
      <c r="V13" s="24"/>
      <c r="W13" s="23"/>
      <c r="X13" s="24"/>
    </row>
    <row r="14" spans="2:24" s="40" customFormat="1" ht="30" customHeight="1" x14ac:dyDescent="0.3">
      <c r="B14" s="33">
        <v>1</v>
      </c>
      <c r="C14" s="34" t="s">
        <v>14</v>
      </c>
      <c r="D14" s="35"/>
      <c r="E14" s="36"/>
      <c r="F14" s="37"/>
      <c r="G14" s="38"/>
      <c r="H14" s="38"/>
      <c r="I14" s="38"/>
      <c r="J14" s="38"/>
      <c r="K14" s="38"/>
      <c r="L14" s="38"/>
      <c r="M14" s="38"/>
      <c r="N14" s="39"/>
      <c r="P14" s="41"/>
      <c r="Q14" s="41"/>
      <c r="U14" s="42"/>
      <c r="V14" s="43"/>
      <c r="W14" s="42"/>
      <c r="X14" s="43"/>
    </row>
    <row r="15" spans="2:24" s="40" customFormat="1" ht="34.5" customHeight="1" x14ac:dyDescent="0.3">
      <c r="B15" s="44">
        <f>B14+1</f>
        <v>2</v>
      </c>
      <c r="C15" s="45" t="s">
        <v>15</v>
      </c>
      <c r="D15" s="46"/>
      <c r="E15" s="47"/>
      <c r="F15" s="48"/>
      <c r="G15" s="49"/>
      <c r="H15" s="49"/>
      <c r="I15" s="49"/>
      <c r="J15" s="49"/>
      <c r="K15" s="49"/>
      <c r="L15" s="49"/>
      <c r="M15" s="49"/>
      <c r="N15" s="50"/>
      <c r="P15" s="41"/>
      <c r="Q15" s="41"/>
      <c r="U15" s="42"/>
      <c r="V15" s="43"/>
      <c r="W15" s="42"/>
      <c r="X15" s="43"/>
    </row>
    <row r="16" spans="2:24" s="6" customFormat="1" ht="30" customHeight="1" x14ac:dyDescent="0.35">
      <c r="B16" s="44">
        <f t="shared" ref="B16:B77" si="0">B15+1</f>
        <v>3</v>
      </c>
      <c r="C16" s="51" t="s">
        <v>16</v>
      </c>
      <c r="D16" s="52" t="s">
        <v>17</v>
      </c>
      <c r="E16" s="53">
        <f>+'[1]PENDPTAN &amp; BELANJA'!C26</f>
        <v>10512318175000</v>
      </c>
      <c r="F16" s="53">
        <f>+'[1]PENDPTAN &amp; BELANJA'!D26</f>
        <v>9090677397011</v>
      </c>
      <c r="G16" s="53">
        <f>+'[1]PENDPTAN &amp; BELANJA'!E26</f>
        <v>86.4764293248858</v>
      </c>
      <c r="H16" s="53">
        <f>+'[1]PENDPTAN &amp; BELANJA'!F26</f>
        <v>8213117977920</v>
      </c>
      <c r="I16" s="53" t="e">
        <f>+'[1]PENDPTAN &amp; BELANJA'!#REF!</f>
        <v>#REF!</v>
      </c>
      <c r="J16" s="53">
        <f>+'[1]PENDPTAN &amp; BELANJA'!G26</f>
        <v>0</v>
      </c>
      <c r="K16" s="53">
        <f>+'[1]PENDPTAN &amp; BELANJA'!H26</f>
        <v>0</v>
      </c>
      <c r="L16" s="53">
        <f>+'[1]PENDPTAN &amp; BELANJA'!D26</f>
        <v>9090677397011</v>
      </c>
      <c r="M16" s="54">
        <f>+L16/E16*100</f>
        <v>86.4764293248858</v>
      </c>
      <c r="N16" s="55">
        <f>+'[1]PENDPTAN &amp; BELANJA'!F26</f>
        <v>8213117977920</v>
      </c>
      <c r="P16" s="7">
        <v>10512318175000</v>
      </c>
      <c r="Q16" s="7">
        <v>9090677397011</v>
      </c>
      <c r="R16" s="7">
        <f>E16-P16</f>
        <v>0</v>
      </c>
      <c r="S16" s="7">
        <f>L16-Q16</f>
        <v>0</v>
      </c>
      <c r="U16" s="8"/>
      <c r="V16" s="9"/>
      <c r="W16" s="8"/>
      <c r="X16" s="9"/>
    </row>
    <row r="17" spans="2:25" s="6" customFormat="1" ht="30" customHeight="1" x14ac:dyDescent="0.35">
      <c r="B17" s="44">
        <f t="shared" si="0"/>
        <v>4</v>
      </c>
      <c r="C17" s="51" t="s">
        <v>18</v>
      </c>
      <c r="D17" s="52" t="s">
        <v>19</v>
      </c>
      <c r="E17" s="53">
        <v>92911445000</v>
      </c>
      <c r="F17" s="53">
        <f>+'[1]PENDPTAN &amp; BELANJA'!D27</f>
        <v>95871359549</v>
      </c>
      <c r="G17" s="53">
        <f>+'[1]PENDPTAN &amp; BELANJA'!E27</f>
        <v>103.18573728887759</v>
      </c>
      <c r="H17" s="53">
        <f>+'[1]PENDPTAN &amp; BELANJA'!F27</f>
        <v>79475022663</v>
      </c>
      <c r="I17" s="53" t="e">
        <f>+'[1]PENDPTAN &amp; BELANJA'!#REF!</f>
        <v>#REF!</v>
      </c>
      <c r="J17" s="53">
        <f>+'[1]PENDPTAN &amp; BELANJA'!G27</f>
        <v>0</v>
      </c>
      <c r="K17" s="53">
        <f>+'[1]PENDPTAN &amp; BELANJA'!H27</f>
        <v>0</v>
      </c>
      <c r="L17" s="53">
        <f>+'[1]PENDPTAN &amp; BELANJA'!D27</f>
        <v>95871359549</v>
      </c>
      <c r="M17" s="54">
        <f>+L17/E17*100</f>
        <v>103.18573728887759</v>
      </c>
      <c r="N17" s="55">
        <f>+'[1]PENDPTAN &amp; BELANJA'!F27</f>
        <v>79475022663</v>
      </c>
      <c r="P17" s="7">
        <v>92911445000</v>
      </c>
      <c r="Q17" s="7">
        <v>95869179549</v>
      </c>
      <c r="R17" s="7">
        <f t="shared" ref="R17:R78" si="1">E17-P17</f>
        <v>0</v>
      </c>
      <c r="S17" s="7">
        <f t="shared" ref="S17:S78" si="2">L17-Q17</f>
        <v>2180000</v>
      </c>
      <c r="U17" s="8"/>
      <c r="V17" s="9"/>
      <c r="W17" s="8"/>
      <c r="X17" s="9"/>
    </row>
    <row r="18" spans="2:25" s="6" customFormat="1" ht="46.5" customHeight="1" x14ac:dyDescent="0.35">
      <c r="B18" s="44">
        <f t="shared" si="0"/>
        <v>5</v>
      </c>
      <c r="C18" s="51" t="s">
        <v>20</v>
      </c>
      <c r="D18" s="52" t="s">
        <v>21</v>
      </c>
      <c r="E18" s="53">
        <f>+'[1]PENDPTAN &amp; BELANJA'!C28</f>
        <v>320425076000</v>
      </c>
      <c r="F18" s="53">
        <f>+'[1]PENDPTAN &amp; BELANJA'!D28</f>
        <v>320604409928</v>
      </c>
      <c r="G18" s="53">
        <f>+'[1]PENDPTAN &amp; BELANJA'!E28</f>
        <v>100.05596750736201</v>
      </c>
      <c r="H18" s="53">
        <f>+'[1]PENDPTAN &amp; BELANJA'!F28</f>
        <v>291844276152</v>
      </c>
      <c r="I18" s="53" t="e">
        <f>+'[1]PENDPTAN &amp; BELANJA'!#REF!</f>
        <v>#REF!</v>
      </c>
      <c r="J18" s="53">
        <f>+'[1]PENDPTAN &amp; BELANJA'!G28</f>
        <v>0</v>
      </c>
      <c r="K18" s="53">
        <f>+'[1]PENDPTAN &amp; BELANJA'!H28</f>
        <v>0</v>
      </c>
      <c r="L18" s="53">
        <f>+'[1]PENDPTAN &amp; BELANJA'!D28</f>
        <v>320604409928</v>
      </c>
      <c r="M18" s="54">
        <f>+L18/E18*100</f>
        <v>100.05596750736201</v>
      </c>
      <c r="N18" s="55">
        <f>+'[1]PENDPTAN &amp; BELANJA'!F28</f>
        <v>291844276152</v>
      </c>
      <c r="P18" s="7">
        <v>320425076000</v>
      </c>
      <c r="Q18" s="7">
        <v>320604409928</v>
      </c>
      <c r="R18" s="7">
        <f t="shared" si="1"/>
        <v>0</v>
      </c>
      <c r="S18" s="7">
        <f t="shared" si="2"/>
        <v>0</v>
      </c>
      <c r="U18" s="8"/>
      <c r="V18" s="9"/>
      <c r="W18" s="8"/>
      <c r="X18" s="9"/>
    </row>
    <row r="19" spans="2:25" s="6" customFormat="1" ht="40.5" customHeight="1" x14ac:dyDescent="0.35">
      <c r="B19" s="44">
        <f t="shared" si="0"/>
        <v>6</v>
      </c>
      <c r="C19" s="51" t="s">
        <v>22</v>
      </c>
      <c r="D19" s="52" t="s">
        <v>23</v>
      </c>
      <c r="E19" s="53">
        <v>1142375063000</v>
      </c>
      <c r="F19" s="53">
        <f>+'[1]PENDPTAN &amp; BELANJA'!D29</f>
        <v>1397672646016</v>
      </c>
      <c r="G19" s="53">
        <f>+'[1]PENDPTAN &amp; BELANJA'!E29</f>
        <v>122.34796532984194</v>
      </c>
      <c r="H19" s="53">
        <f>+'[1]PENDPTAN &amp; BELANJA'!F29</f>
        <v>1331920954697</v>
      </c>
      <c r="I19" s="53" t="e">
        <f>+'[1]PENDPTAN &amp; BELANJA'!#REF!</f>
        <v>#REF!</v>
      </c>
      <c r="J19" s="53">
        <f>+'[1]PENDPTAN &amp; BELANJA'!G29</f>
        <v>0</v>
      </c>
      <c r="K19" s="53">
        <f>+'[1]PENDPTAN &amp; BELANJA'!H29</f>
        <v>0</v>
      </c>
      <c r="L19" s="53">
        <f>+'[1]PENDPTAN &amp; BELANJA'!D29</f>
        <v>1397672646016</v>
      </c>
      <c r="M19" s="54">
        <f>+L19/E19*100</f>
        <v>122.34796532984194</v>
      </c>
      <c r="N19" s="55">
        <f>+'[1]PENDPTAN &amp; BELANJA'!F29</f>
        <v>1331920954697</v>
      </c>
      <c r="P19" s="7">
        <v>1142375063000</v>
      </c>
      <c r="Q19" s="7">
        <v>1397674826016</v>
      </c>
      <c r="R19" s="7">
        <f t="shared" si="1"/>
        <v>0</v>
      </c>
      <c r="S19" s="7">
        <f t="shared" si="2"/>
        <v>-2180000</v>
      </c>
      <c r="U19" s="8"/>
      <c r="V19" s="9"/>
      <c r="W19" s="8"/>
      <c r="X19" s="9"/>
    </row>
    <row r="20" spans="2:25" s="40" customFormat="1" ht="37.5" customHeight="1" x14ac:dyDescent="0.3">
      <c r="B20" s="44">
        <f t="shared" si="0"/>
        <v>7</v>
      </c>
      <c r="C20" s="56" t="s">
        <v>24</v>
      </c>
      <c r="D20" s="57"/>
      <c r="E20" s="58">
        <f>SUM(E16:E19)</f>
        <v>12068029759000</v>
      </c>
      <c r="F20" s="58">
        <f>SUM(F16:F19)</f>
        <v>10904825812504</v>
      </c>
      <c r="G20" s="59">
        <f>+F20/E20*100</f>
        <v>90.361277112127482</v>
      </c>
      <c r="H20" s="59"/>
      <c r="I20" s="49"/>
      <c r="J20" s="49"/>
      <c r="K20" s="49"/>
      <c r="L20" s="49">
        <f>SUM(L16:L19)</f>
        <v>10904825812504</v>
      </c>
      <c r="M20" s="59">
        <f>+L20/E20*100</f>
        <v>90.361277112127482</v>
      </c>
      <c r="N20" s="60">
        <f>SUM(N16:N19)</f>
        <v>9916358231432</v>
      </c>
      <c r="P20" s="41">
        <v>12068029759000</v>
      </c>
      <c r="Q20" s="41">
        <v>10904825812504</v>
      </c>
      <c r="R20" s="7">
        <f t="shared" si="1"/>
        <v>0</v>
      </c>
      <c r="S20" s="7">
        <f t="shared" si="2"/>
        <v>0</v>
      </c>
      <c r="U20" s="42"/>
      <c r="V20" s="43"/>
      <c r="W20" s="42"/>
      <c r="X20" s="43"/>
    </row>
    <row r="21" spans="2:25" s="40" customFormat="1" ht="40.5" customHeight="1" x14ac:dyDescent="0.3">
      <c r="B21" s="44">
        <f t="shared" si="0"/>
        <v>8</v>
      </c>
      <c r="C21" s="56" t="s">
        <v>25</v>
      </c>
      <c r="D21" s="61"/>
      <c r="E21" s="62"/>
      <c r="F21" s="62"/>
      <c r="G21" s="59"/>
      <c r="H21" s="59"/>
      <c r="I21" s="49"/>
      <c r="J21" s="49"/>
      <c r="K21" s="49"/>
      <c r="L21" s="49"/>
      <c r="M21" s="59"/>
      <c r="N21" s="63"/>
      <c r="P21" s="41"/>
      <c r="Q21" s="41"/>
      <c r="R21" s="7">
        <f t="shared" si="1"/>
        <v>0</v>
      </c>
      <c r="S21" s="7">
        <f t="shared" si="2"/>
        <v>0</v>
      </c>
      <c r="U21" s="42"/>
      <c r="V21" s="43"/>
      <c r="W21" s="42"/>
      <c r="X21" s="43"/>
    </row>
    <row r="22" spans="2:25" s="40" customFormat="1" ht="57" customHeight="1" x14ac:dyDescent="0.3">
      <c r="B22" s="44">
        <f t="shared" si="0"/>
        <v>9</v>
      </c>
      <c r="C22" s="56" t="s">
        <v>26</v>
      </c>
      <c r="D22" s="61"/>
      <c r="E22" s="62"/>
      <c r="F22" s="62"/>
      <c r="G22" s="59"/>
      <c r="H22" s="59"/>
      <c r="I22" s="49"/>
      <c r="J22" s="49"/>
      <c r="K22" s="49"/>
      <c r="L22" s="49"/>
      <c r="M22" s="59"/>
      <c r="N22" s="63"/>
      <c r="P22" s="41"/>
      <c r="Q22" s="41"/>
      <c r="R22" s="7">
        <f t="shared" si="1"/>
        <v>0</v>
      </c>
      <c r="S22" s="7">
        <f t="shared" si="2"/>
        <v>0</v>
      </c>
      <c r="U22" s="42"/>
      <c r="V22" s="43"/>
      <c r="W22" s="42"/>
      <c r="X22" s="43"/>
    </row>
    <row r="23" spans="2:25" s="6" customFormat="1" ht="30" customHeight="1" x14ac:dyDescent="0.35">
      <c r="B23" s="44">
        <f t="shared" si="0"/>
        <v>10</v>
      </c>
      <c r="C23" s="51" t="s">
        <v>27</v>
      </c>
      <c r="D23" s="52" t="s">
        <v>28</v>
      </c>
      <c r="E23" s="64">
        <f>+'[1]PENDPTAN &amp; BELANJA'!C430</f>
        <v>756571603000</v>
      </c>
      <c r="F23" s="64">
        <f>+'[2]PENDPTAN &amp; BELANJA'!D166</f>
        <v>535629815786</v>
      </c>
      <c r="G23" s="54">
        <f>+F23/E23*100</f>
        <v>70.796975945447954</v>
      </c>
      <c r="H23" s="54"/>
      <c r="I23" s="65"/>
      <c r="J23" s="65">
        <f>[3]aje!A25</f>
        <v>8</v>
      </c>
      <c r="K23" s="65">
        <f>[3]aje!J25</f>
        <v>111214084</v>
      </c>
      <c r="L23" s="65">
        <f>+'[1]PENDPTAN &amp; BELANJA'!D430</f>
        <v>564581508580</v>
      </c>
      <c r="M23" s="54">
        <f>+L23/E23*100</f>
        <v>74.623671618296257</v>
      </c>
      <c r="N23" s="55">
        <f>+'[1]PENDPTAN &amp; BELANJA'!F430</f>
        <v>644564011597</v>
      </c>
      <c r="P23" s="7">
        <v>756571603000</v>
      </c>
      <c r="Q23" s="7">
        <v>564581508580</v>
      </c>
      <c r="R23" s="7">
        <f t="shared" si="1"/>
        <v>0</v>
      </c>
      <c r="S23" s="7">
        <f t="shared" si="2"/>
        <v>0</v>
      </c>
      <c r="U23" s="8"/>
      <c r="V23" s="9"/>
      <c r="W23" s="8"/>
      <c r="X23" s="9"/>
    </row>
    <row r="24" spans="2:25" s="6" customFormat="1" ht="30" customHeight="1" x14ac:dyDescent="0.35">
      <c r="B24" s="44">
        <f t="shared" si="0"/>
        <v>11</v>
      </c>
      <c r="C24" s="51" t="s">
        <v>29</v>
      </c>
      <c r="D24" s="52" t="s">
        <v>30</v>
      </c>
      <c r="E24" s="64">
        <f>+'[1]PENDPTAN &amp; BELANJA'!C431</f>
        <v>9202927000</v>
      </c>
      <c r="F24" s="64">
        <f>+'[2]PENDPTAN &amp; BELANJA'!D167</f>
        <v>178802934187</v>
      </c>
      <c r="G24" s="54">
        <f>+F24/E24*100</f>
        <v>1942.8920188870347</v>
      </c>
      <c r="H24" s="54"/>
      <c r="I24" s="65"/>
      <c r="J24" s="65">
        <f>[3]aje!A26</f>
        <v>0</v>
      </c>
      <c r="K24" s="65">
        <f>[3]aje!J26</f>
        <v>0</v>
      </c>
      <c r="L24" s="65">
        <f>+'[1]PENDPTAN &amp; BELANJA'!D431</f>
        <v>5159563160</v>
      </c>
      <c r="M24" s="54">
        <f>+L24/E24*100</f>
        <v>56.06437125927436</v>
      </c>
      <c r="N24" s="55">
        <f>+'[1]PENDPTAN &amp; BELANJA'!F431</f>
        <v>14966304083</v>
      </c>
      <c r="P24" s="7">
        <v>9202927000</v>
      </c>
      <c r="Q24" s="7">
        <v>5159563160</v>
      </c>
      <c r="R24" s="7">
        <f t="shared" si="1"/>
        <v>0</v>
      </c>
      <c r="S24" s="7">
        <f t="shared" si="2"/>
        <v>0</v>
      </c>
      <c r="U24" s="8"/>
      <c r="V24" s="9"/>
      <c r="W24" s="8"/>
      <c r="X24" s="9"/>
    </row>
    <row r="25" spans="2:25" s="6" customFormat="1" ht="30" customHeight="1" x14ac:dyDescent="0.35">
      <c r="B25" s="44">
        <f t="shared" si="0"/>
        <v>12</v>
      </c>
      <c r="C25" s="51" t="s">
        <v>31</v>
      </c>
      <c r="D25" s="52" t="s">
        <v>32</v>
      </c>
      <c r="E25" s="64">
        <f>+'[1]PENDPTAN &amp; BELANJA'!C432</f>
        <v>1629429283000</v>
      </c>
      <c r="F25" s="64">
        <f>+'[2]PENDPTAN &amp; BELANJA'!D168</f>
        <v>1670859369000</v>
      </c>
      <c r="G25" s="54">
        <f>+F25/E25*100</f>
        <v>102.54261332064203</v>
      </c>
      <c r="H25" s="54"/>
      <c r="I25" s="65"/>
      <c r="J25" s="65">
        <f>[3]aje!A27</f>
        <v>0</v>
      </c>
      <c r="K25" s="65">
        <f>[3]aje!J27</f>
        <v>0</v>
      </c>
      <c r="L25" s="65">
        <f>+'[1]PENDPTAN &amp; BELANJA'!D432</f>
        <v>1629429283000</v>
      </c>
      <c r="M25" s="54">
        <f>+L25/E25*100</f>
        <v>100</v>
      </c>
      <c r="N25" s="55">
        <f>+'[1]PENDPTAN &amp; BELANJA'!F432</f>
        <v>1803931189000</v>
      </c>
      <c r="P25" s="7">
        <v>1629429283000</v>
      </c>
      <c r="Q25" s="7">
        <v>1629429283000</v>
      </c>
      <c r="R25" s="7">
        <f t="shared" si="1"/>
        <v>0</v>
      </c>
      <c r="S25" s="7">
        <f t="shared" si="2"/>
        <v>0</v>
      </c>
      <c r="U25" s="8"/>
      <c r="V25" s="9"/>
      <c r="W25" s="8"/>
      <c r="X25" s="9"/>
    </row>
    <row r="26" spans="2:25" s="6" customFormat="1" ht="30" customHeight="1" x14ac:dyDescent="0.35">
      <c r="B26" s="44">
        <f t="shared" si="0"/>
        <v>13</v>
      </c>
      <c r="C26" s="51" t="s">
        <v>33</v>
      </c>
      <c r="D26" s="52" t="s">
        <v>34</v>
      </c>
      <c r="E26" s="64">
        <f>+'[1]PENDPTAN &amp; BELANJA'!C433</f>
        <v>57972640000</v>
      </c>
      <c r="F26" s="64">
        <f>+'[2]PENDPTAN &amp; BELANJA'!D169</f>
        <v>82522510000</v>
      </c>
      <c r="G26" s="54">
        <f>+F26/E26*100</f>
        <v>142.34733833063319</v>
      </c>
      <c r="H26" s="54"/>
      <c r="I26" s="65"/>
      <c r="J26" s="65">
        <f>[3]aje!A28</f>
        <v>0</v>
      </c>
      <c r="K26" s="65">
        <f>[3]aje!J28</f>
        <v>0</v>
      </c>
      <c r="L26" s="65">
        <f>+'[1]PENDPTAN &amp; BELANJA'!D433</f>
        <v>57972640000</v>
      </c>
      <c r="M26" s="54">
        <f>+L26/E26*100</f>
        <v>100</v>
      </c>
      <c r="N26" s="55">
        <f>+'[1]PENDPTAN &amp; BELANJA'!F433</f>
        <v>79165240000</v>
      </c>
      <c r="P26" s="7">
        <v>57972640000</v>
      </c>
      <c r="Q26" s="7">
        <v>57972640000</v>
      </c>
      <c r="R26" s="7">
        <f t="shared" si="1"/>
        <v>0</v>
      </c>
      <c r="S26" s="7">
        <f t="shared" si="2"/>
        <v>0</v>
      </c>
      <c r="U26" s="8"/>
      <c r="V26" s="9"/>
      <c r="W26" s="8"/>
      <c r="X26" s="9"/>
    </row>
    <row r="27" spans="2:25" s="40" customFormat="1" ht="44.25" customHeight="1" x14ac:dyDescent="0.3">
      <c r="B27" s="44">
        <f t="shared" si="0"/>
        <v>14</v>
      </c>
      <c r="C27" s="56" t="s">
        <v>35</v>
      </c>
      <c r="D27" s="66"/>
      <c r="E27" s="58">
        <f>SUM(E23:E26)</f>
        <v>2453176453000</v>
      </c>
      <c r="F27" s="58">
        <f>SUM(F23:F26)</f>
        <v>2467814628973</v>
      </c>
      <c r="G27" s="59">
        <f>+F27/E27*100</f>
        <v>100.59670293814776</v>
      </c>
      <c r="H27" s="59"/>
      <c r="I27" s="49"/>
      <c r="J27" s="49"/>
      <c r="K27" s="49"/>
      <c r="L27" s="49">
        <f>SUM(L23:L26)</f>
        <v>2257142994740</v>
      </c>
      <c r="M27" s="59">
        <f>+L27/E27*100</f>
        <v>92.008994786320002</v>
      </c>
      <c r="N27" s="60">
        <f>SUM(N23:N26)</f>
        <v>2542626744680</v>
      </c>
      <c r="P27" s="41">
        <v>2453176453000</v>
      </c>
      <c r="Q27" s="41">
        <v>2257142994740</v>
      </c>
      <c r="R27" s="7">
        <f t="shared" si="1"/>
        <v>0</v>
      </c>
      <c r="S27" s="7">
        <f t="shared" si="2"/>
        <v>0</v>
      </c>
      <c r="U27" s="42"/>
      <c r="V27" s="43"/>
      <c r="W27" s="42"/>
      <c r="X27" s="43"/>
    </row>
    <row r="28" spans="2:25" s="40" customFormat="1" ht="57" customHeight="1" x14ac:dyDescent="0.3">
      <c r="B28" s="44">
        <f t="shared" si="0"/>
        <v>15</v>
      </c>
      <c r="C28" s="56" t="s">
        <v>36</v>
      </c>
      <c r="D28" s="67"/>
      <c r="E28" s="62"/>
      <c r="F28" s="62"/>
      <c r="G28" s="59"/>
      <c r="H28" s="59"/>
      <c r="I28" s="49"/>
      <c r="J28" s="49"/>
      <c r="K28" s="49"/>
      <c r="L28" s="49"/>
      <c r="M28" s="59"/>
      <c r="N28" s="63"/>
      <c r="P28" s="41"/>
      <c r="Q28" s="41"/>
      <c r="R28" s="7">
        <f t="shared" si="1"/>
        <v>0</v>
      </c>
      <c r="S28" s="7">
        <f t="shared" si="2"/>
        <v>0</v>
      </c>
      <c r="U28" s="42"/>
      <c r="V28" s="43"/>
      <c r="W28" s="42"/>
      <c r="X28" s="43"/>
    </row>
    <row r="29" spans="2:25" s="6" customFormat="1" ht="39" customHeight="1" x14ac:dyDescent="0.35">
      <c r="B29" s="44">
        <f t="shared" si="0"/>
        <v>16</v>
      </c>
      <c r="C29" s="51" t="s">
        <v>37</v>
      </c>
      <c r="D29" s="52" t="s">
        <v>38</v>
      </c>
      <c r="E29" s="53">
        <f>+'[1]PENDPTAN &amp; BELANJA'!C461</f>
        <v>3641588000000</v>
      </c>
      <c r="F29" s="53">
        <f>+'[2]PENDPTAN &amp; BELANJA'!D196</f>
        <v>2615274862435</v>
      </c>
      <c r="G29" s="54">
        <f>+F29/E29*100</f>
        <v>71.816879406319444</v>
      </c>
      <c r="H29" s="54"/>
      <c r="I29" s="65"/>
      <c r="J29" s="65"/>
      <c r="K29" s="65"/>
      <c r="L29" s="65">
        <f>+'[1]PENDPTAN &amp; BELANJA'!D461</f>
        <v>3606197997347</v>
      </c>
      <c r="M29" s="54">
        <f>+L29/E29*100</f>
        <v>99.028171153546197</v>
      </c>
      <c r="N29" s="55">
        <f>+'[1]PENDPTAN &amp; BELANJA'!F461</f>
        <v>2664966188000</v>
      </c>
      <c r="P29" s="7">
        <v>3641588000000</v>
      </c>
      <c r="Q29" s="7">
        <v>3606197997347</v>
      </c>
      <c r="R29" s="7">
        <f t="shared" si="1"/>
        <v>0</v>
      </c>
      <c r="S29" s="7">
        <f t="shared" si="2"/>
        <v>0</v>
      </c>
      <c r="U29" s="8"/>
      <c r="V29" s="9"/>
      <c r="W29" s="8"/>
      <c r="X29" s="9"/>
    </row>
    <row r="30" spans="2:25" s="6" customFormat="1" ht="27.75" customHeight="1" x14ac:dyDescent="0.35">
      <c r="B30" s="44">
        <f t="shared" si="0"/>
        <v>17</v>
      </c>
      <c r="C30" s="51" t="s">
        <v>39</v>
      </c>
      <c r="D30" s="52" t="s">
        <v>40</v>
      </c>
      <c r="E30" s="53">
        <f>+'[1]PENDPTAN &amp; BELANJA'!C462</f>
        <v>24327536000</v>
      </c>
      <c r="F30" s="53">
        <f>+'[2]PENDPTAN &amp; BELANJA'!D197</f>
        <v>21826131000</v>
      </c>
      <c r="G30" s="54">
        <f>+F30/E30*100</f>
        <v>89.717803726608409</v>
      </c>
      <c r="H30" s="54"/>
      <c r="I30" s="65"/>
      <c r="J30" s="65"/>
      <c r="K30" s="65"/>
      <c r="L30" s="65">
        <f>+'[1]PENDPTAN &amp; BELANJA'!D462</f>
        <v>24327536000</v>
      </c>
      <c r="M30" s="54">
        <f>+L30/E30*100</f>
        <v>100</v>
      </c>
      <c r="N30" s="55">
        <f>+'[1]PENDPTAN &amp; BELANJA'!F462</f>
        <v>3000000000</v>
      </c>
      <c r="P30" s="7">
        <v>24327536000</v>
      </c>
      <c r="Q30" s="7">
        <v>24327536000</v>
      </c>
      <c r="R30" s="7">
        <f t="shared" si="1"/>
        <v>0</v>
      </c>
      <c r="S30" s="7">
        <f t="shared" si="2"/>
        <v>0</v>
      </c>
      <c r="U30" s="8"/>
      <c r="V30" s="9"/>
      <c r="W30" s="8"/>
      <c r="X30" s="9"/>
    </row>
    <row r="31" spans="2:25" s="40" customFormat="1" ht="45" customHeight="1" x14ac:dyDescent="0.3">
      <c r="B31" s="44">
        <f t="shared" si="0"/>
        <v>18</v>
      </c>
      <c r="C31" s="56" t="s">
        <v>41</v>
      </c>
      <c r="D31" s="66"/>
      <c r="E31" s="58">
        <f>SUM(E29:E30)</f>
        <v>3665915536000</v>
      </c>
      <c r="F31" s="58">
        <f>SUM(F29:F30)</f>
        <v>2637100993435</v>
      </c>
      <c r="G31" s="59">
        <f>+F31/E31*100</f>
        <v>71.935672481762268</v>
      </c>
      <c r="H31" s="59"/>
      <c r="I31" s="49"/>
      <c r="J31" s="49"/>
      <c r="K31" s="49"/>
      <c r="L31" s="49">
        <f>SUM(L29:L30)</f>
        <v>3630525533347</v>
      </c>
      <c r="M31" s="59">
        <f>+L31/E31*100</f>
        <v>99.034620347755876</v>
      </c>
      <c r="N31" s="60">
        <f>SUM(N29:N30)</f>
        <v>2667966188000</v>
      </c>
      <c r="P31" s="41">
        <v>3665915536000</v>
      </c>
      <c r="Q31" s="41">
        <v>3630525533347</v>
      </c>
      <c r="R31" s="7">
        <f t="shared" si="1"/>
        <v>0</v>
      </c>
      <c r="S31" s="7">
        <f t="shared" si="2"/>
        <v>0</v>
      </c>
      <c r="U31" s="42"/>
      <c r="V31" s="43"/>
      <c r="W31" s="42"/>
      <c r="X31" s="43"/>
    </row>
    <row r="32" spans="2:25" s="40" customFormat="1" ht="39" customHeight="1" x14ac:dyDescent="0.3">
      <c r="B32" s="44">
        <f t="shared" si="0"/>
        <v>19</v>
      </c>
      <c r="C32" s="56" t="s">
        <v>42</v>
      </c>
      <c r="D32" s="66"/>
      <c r="E32" s="58">
        <f>+E27+E31</f>
        <v>6119091989000</v>
      </c>
      <c r="F32" s="58">
        <f>+F27+F31</f>
        <v>5104915622408</v>
      </c>
      <c r="G32" s="59">
        <f>+F32/E32*100</f>
        <v>83.426031698573311</v>
      </c>
      <c r="H32" s="59"/>
      <c r="I32" s="49"/>
      <c r="J32" s="49"/>
      <c r="K32" s="49"/>
      <c r="L32" s="49">
        <f>+L27+L31</f>
        <v>5887668528087</v>
      </c>
      <c r="M32" s="59">
        <f>+L32/E32*100</f>
        <v>96.218009774505447</v>
      </c>
      <c r="N32" s="60">
        <f>+N27+N31</f>
        <v>5210592932680</v>
      </c>
      <c r="P32" s="41">
        <v>6119091989000</v>
      </c>
      <c r="Q32" s="41">
        <v>5887668528087</v>
      </c>
      <c r="R32" s="7">
        <f t="shared" si="1"/>
        <v>0</v>
      </c>
      <c r="S32" s="7">
        <f t="shared" si="2"/>
        <v>0</v>
      </c>
      <c r="U32" s="42"/>
      <c r="V32" s="43"/>
      <c r="W32" s="42"/>
      <c r="Y32" s="43"/>
    </row>
    <row r="33" spans="2:24" s="40" customFormat="1" ht="37.5" customHeight="1" x14ac:dyDescent="0.3">
      <c r="B33" s="44">
        <f t="shared" si="0"/>
        <v>20</v>
      </c>
      <c r="C33" s="56" t="s">
        <v>43</v>
      </c>
      <c r="D33" s="67"/>
      <c r="E33" s="62"/>
      <c r="F33" s="62"/>
      <c r="G33" s="59"/>
      <c r="H33" s="59"/>
      <c r="I33" s="49"/>
      <c r="J33" s="49"/>
      <c r="K33" s="49"/>
      <c r="L33" s="49"/>
      <c r="M33" s="59"/>
      <c r="N33" s="63"/>
      <c r="P33" s="41"/>
      <c r="Q33" s="41"/>
      <c r="R33" s="7">
        <f t="shared" si="1"/>
        <v>0</v>
      </c>
      <c r="S33" s="7">
        <f t="shared" si="2"/>
        <v>0</v>
      </c>
      <c r="U33" s="42"/>
      <c r="V33" s="43"/>
      <c r="W33" s="42"/>
      <c r="X33" s="43"/>
    </row>
    <row r="34" spans="2:24" s="6" customFormat="1" ht="30" customHeight="1" x14ac:dyDescent="0.35">
      <c r="B34" s="44">
        <f t="shared" si="0"/>
        <v>21</v>
      </c>
      <c r="C34" s="51" t="s">
        <v>44</v>
      </c>
      <c r="D34" s="52" t="s">
        <v>45</v>
      </c>
      <c r="E34" s="53">
        <f>+'[1]PENDPTAN &amp; BELANJA'!C477</f>
        <v>34461280000</v>
      </c>
      <c r="F34" s="53">
        <f>+'[2]PENDPTAN &amp; BELANJA'!D204</f>
        <v>24326664073</v>
      </c>
      <c r="G34" s="54">
        <f>+F34/E34*100</f>
        <v>70.591295717976806</v>
      </c>
      <c r="H34" s="54"/>
      <c r="I34" s="65"/>
      <c r="J34" s="65"/>
      <c r="K34" s="65"/>
      <c r="L34" s="65">
        <f>+'[1]PENDPTAN &amp; BELANJA'!D477</f>
        <v>34513356452</v>
      </c>
      <c r="M34" s="54">
        <f>+L34/E34*100</f>
        <v>100.15111583783307</v>
      </c>
      <c r="N34" s="55">
        <f>+'[1]PENDPTAN &amp; BELANJA'!F477</f>
        <v>29186771349</v>
      </c>
      <c r="P34" s="7">
        <v>34461280000</v>
      </c>
      <c r="Q34" s="7">
        <v>34513356452</v>
      </c>
      <c r="R34" s="7">
        <f t="shared" si="1"/>
        <v>0</v>
      </c>
      <c r="S34" s="7">
        <f t="shared" si="2"/>
        <v>0</v>
      </c>
      <c r="U34" s="8"/>
      <c r="V34" s="9"/>
      <c r="W34" s="8"/>
      <c r="X34" s="9"/>
    </row>
    <row r="35" spans="2:24" s="6" customFormat="1" ht="30" customHeight="1" x14ac:dyDescent="0.35">
      <c r="B35" s="44">
        <f t="shared" si="0"/>
        <v>22</v>
      </c>
      <c r="C35" s="51" t="s">
        <v>46</v>
      </c>
      <c r="D35" s="52" t="s">
        <v>47</v>
      </c>
      <c r="E35" s="53">
        <f>+'[1]PENDPTAN &amp; BELANJA'!C478</f>
        <v>1143374000</v>
      </c>
      <c r="F35" s="53">
        <f>+'[2]PENDPTAN &amp; BELANJA'!D205</f>
        <v>1315400207</v>
      </c>
      <c r="G35" s="54">
        <f>+F35/E35*100</f>
        <v>115.04548879019463</v>
      </c>
      <c r="H35" s="54"/>
      <c r="I35" s="65"/>
      <c r="J35" s="65"/>
      <c r="K35" s="65"/>
      <c r="L35" s="65">
        <f>+'[1]PENDPTAN &amp; BELANJA'!D478</f>
        <v>1146299114</v>
      </c>
      <c r="M35" s="59"/>
      <c r="N35" s="55">
        <f>+'[1]PENDPTAN &amp; BELANJA'!F478</f>
        <v>1322069000</v>
      </c>
      <c r="P35" s="7">
        <v>1143374000</v>
      </c>
      <c r="Q35" s="7">
        <v>1146299114</v>
      </c>
      <c r="R35" s="7">
        <f t="shared" si="1"/>
        <v>0</v>
      </c>
      <c r="S35" s="7">
        <f t="shared" si="2"/>
        <v>0</v>
      </c>
      <c r="U35" s="8"/>
      <c r="V35" s="9"/>
      <c r="W35" s="8"/>
      <c r="X35" s="9"/>
    </row>
    <row r="36" spans="2:24" s="40" customFormat="1" ht="39.75" customHeight="1" x14ac:dyDescent="0.3">
      <c r="B36" s="44">
        <f t="shared" si="0"/>
        <v>23</v>
      </c>
      <c r="C36" s="56" t="s">
        <v>48</v>
      </c>
      <c r="D36" s="68"/>
      <c r="E36" s="49">
        <f>SUM(E34:E35)</f>
        <v>35604654000</v>
      </c>
      <c r="F36" s="49">
        <f>SUM(F34:F35)</f>
        <v>25642064280</v>
      </c>
      <c r="G36" s="59">
        <f>+F36/E36*100</f>
        <v>72.018855400195719</v>
      </c>
      <c r="H36" s="59"/>
      <c r="I36" s="49"/>
      <c r="J36" s="49"/>
      <c r="K36" s="49"/>
      <c r="L36" s="69">
        <f>SUM(L34:L35)</f>
        <v>35659655566</v>
      </c>
      <c r="M36" s="59">
        <f>+L36/E36*100</f>
        <v>100.15447858586128</v>
      </c>
      <c r="N36" s="70">
        <f>SUM(N34:N35)</f>
        <v>30508840349</v>
      </c>
      <c r="P36" s="41">
        <v>35604654000</v>
      </c>
      <c r="Q36" s="41">
        <v>35659655566</v>
      </c>
      <c r="R36" s="7">
        <f t="shared" si="1"/>
        <v>0</v>
      </c>
      <c r="S36" s="7">
        <f t="shared" si="2"/>
        <v>0</v>
      </c>
      <c r="U36" s="42"/>
      <c r="V36" s="43"/>
      <c r="W36" s="42"/>
      <c r="X36" s="43"/>
    </row>
    <row r="37" spans="2:24" s="40" customFormat="1" ht="37.5" customHeight="1" x14ac:dyDescent="0.3">
      <c r="B37" s="44">
        <f t="shared" si="0"/>
        <v>24</v>
      </c>
      <c r="C37" s="56" t="s">
        <v>49</v>
      </c>
      <c r="D37" s="66"/>
      <c r="E37" s="58">
        <f>+E20+E32+E36</f>
        <v>18222726402000</v>
      </c>
      <c r="F37" s="58">
        <f>+F20+F32+F36</f>
        <v>16035383499192</v>
      </c>
      <c r="G37" s="59">
        <f>+F37/E37*100</f>
        <v>87.996621062323953</v>
      </c>
      <c r="H37" s="59"/>
      <c r="I37" s="49"/>
      <c r="J37" s="49"/>
      <c r="K37" s="49"/>
      <c r="L37" s="49">
        <f>+L20+L32+L36</f>
        <v>16828153996157</v>
      </c>
      <c r="M37" s="59">
        <f>+L37/E37*100</f>
        <v>92.347070492756004</v>
      </c>
      <c r="N37" s="60">
        <f>+N20+N32+N36</f>
        <v>15157460004461</v>
      </c>
      <c r="P37" s="41">
        <v>18222726402000</v>
      </c>
      <c r="Q37" s="41">
        <v>16828153996157</v>
      </c>
      <c r="R37" s="7">
        <f t="shared" si="1"/>
        <v>0</v>
      </c>
      <c r="S37" s="7">
        <f t="shared" si="2"/>
        <v>0</v>
      </c>
      <c r="U37" s="42"/>
      <c r="V37" s="43"/>
      <c r="W37" s="42"/>
      <c r="X37" s="43"/>
    </row>
    <row r="38" spans="2:24" s="40" customFormat="1" ht="39" customHeight="1" x14ac:dyDescent="0.3">
      <c r="B38" s="44">
        <f t="shared" si="0"/>
        <v>25</v>
      </c>
      <c r="C38" s="56" t="s">
        <v>50</v>
      </c>
      <c r="D38" s="67"/>
      <c r="E38" s="62"/>
      <c r="F38" s="62"/>
      <c r="G38" s="62"/>
      <c r="H38" s="62"/>
      <c r="I38" s="49"/>
      <c r="J38" s="49"/>
      <c r="K38" s="49"/>
      <c r="L38" s="49"/>
      <c r="M38" s="62"/>
      <c r="N38" s="63"/>
      <c r="P38" s="41"/>
      <c r="Q38" s="41"/>
      <c r="R38" s="7">
        <f t="shared" si="1"/>
        <v>0</v>
      </c>
      <c r="S38" s="7">
        <f t="shared" si="2"/>
        <v>0</v>
      </c>
      <c r="U38" s="42"/>
      <c r="V38" s="43"/>
      <c r="W38" s="42"/>
      <c r="X38" s="43"/>
    </row>
    <row r="39" spans="2:24" s="40" customFormat="1" ht="36" customHeight="1" x14ac:dyDescent="0.3">
      <c r="B39" s="44">
        <f t="shared" si="0"/>
        <v>26</v>
      </c>
      <c r="C39" s="56" t="s">
        <v>51</v>
      </c>
      <c r="D39" s="67"/>
      <c r="E39" s="71"/>
      <c r="F39" s="62"/>
      <c r="G39" s="62"/>
      <c r="H39" s="62"/>
      <c r="I39" s="49"/>
      <c r="J39" s="49"/>
      <c r="K39" s="49"/>
      <c r="L39" s="49"/>
      <c r="M39" s="62"/>
      <c r="N39" s="72"/>
      <c r="P39" s="41"/>
      <c r="Q39" s="41"/>
      <c r="R39" s="7">
        <f t="shared" si="1"/>
        <v>0</v>
      </c>
      <c r="S39" s="7">
        <f t="shared" si="2"/>
        <v>0</v>
      </c>
      <c r="U39" s="42"/>
      <c r="V39" s="43"/>
      <c r="W39" s="42"/>
      <c r="X39" s="43"/>
    </row>
    <row r="40" spans="2:24" s="6" customFormat="1" ht="30" customHeight="1" x14ac:dyDescent="0.35">
      <c r="B40" s="44">
        <f t="shared" si="0"/>
        <v>27</v>
      </c>
      <c r="C40" s="51" t="s">
        <v>52</v>
      </c>
      <c r="D40" s="52" t="s">
        <v>53</v>
      </c>
      <c r="E40" s="53">
        <v>2628285364000</v>
      </c>
      <c r="F40" s="53">
        <f>+'[2]PENDPTAN &amp; BELANJA'!D231</f>
        <v>1741664777416</v>
      </c>
      <c r="G40" s="54">
        <f>+F40/E40*100</f>
        <v>66.266197775623269</v>
      </c>
      <c r="H40" s="54"/>
      <c r="I40" s="73"/>
      <c r="J40" s="73"/>
      <c r="K40" s="73"/>
      <c r="L40" s="65">
        <f>+'[1]PENDPTAN &amp; BELANJA'!D505</f>
        <v>2480896195020</v>
      </c>
      <c r="M40" s="54">
        <f>+L40/E40*100</f>
        <v>94.392193062488175</v>
      </c>
      <c r="N40" s="55">
        <f>+'[1]PENDPTAN &amp; BELANJA'!F505</f>
        <v>2197436487588</v>
      </c>
      <c r="P40" s="7">
        <v>2628285364000</v>
      </c>
      <c r="Q40" s="7">
        <v>2480896195020</v>
      </c>
      <c r="R40" s="7">
        <f t="shared" si="1"/>
        <v>0</v>
      </c>
      <c r="S40" s="7">
        <f t="shared" si="2"/>
        <v>0</v>
      </c>
      <c r="U40" s="8"/>
      <c r="V40" s="9"/>
      <c r="W40" s="8"/>
      <c r="X40" s="9"/>
    </row>
    <row r="41" spans="2:24" s="6" customFormat="1" ht="30" customHeight="1" x14ac:dyDescent="0.35">
      <c r="B41" s="44">
        <f t="shared" si="0"/>
        <v>28</v>
      </c>
      <c r="C41" s="51" t="s">
        <v>54</v>
      </c>
      <c r="D41" s="52" t="s">
        <v>55</v>
      </c>
      <c r="E41" s="53">
        <v>2900139947000</v>
      </c>
      <c r="F41" s="53">
        <f>+'[2]PENDPTAN &amp; BELANJA'!D232</f>
        <v>2143191579201</v>
      </c>
      <c r="G41" s="54">
        <f>+F41/E41*100</f>
        <v>73.899591687566243</v>
      </c>
      <c r="H41" s="54"/>
      <c r="I41" s="73"/>
      <c r="J41" s="73"/>
      <c r="K41" s="73"/>
      <c r="L41" s="65">
        <f>+'[1]PENDPTAN &amp; BELANJA'!D506</f>
        <v>2615822791305</v>
      </c>
      <c r="M41" s="54">
        <f>+L41/E41*100</f>
        <v>90.196433244916093</v>
      </c>
      <c r="N41" s="55">
        <f>+'[1]PENDPTAN &amp; BELANJA'!F506</f>
        <v>2397685838048</v>
      </c>
      <c r="P41" s="7">
        <v>2900139947000</v>
      </c>
      <c r="Q41" s="7">
        <v>2615822791305</v>
      </c>
      <c r="R41" s="7">
        <f t="shared" si="1"/>
        <v>0</v>
      </c>
      <c r="S41" s="7">
        <f t="shared" si="2"/>
        <v>0</v>
      </c>
      <c r="U41" s="8"/>
      <c r="V41" s="9"/>
      <c r="W41" s="8"/>
      <c r="X41" s="9"/>
    </row>
    <row r="42" spans="2:24" s="6" customFormat="1" ht="30" customHeight="1" x14ac:dyDescent="0.35">
      <c r="B42" s="44">
        <f t="shared" si="0"/>
        <v>29</v>
      </c>
      <c r="C42" s="51" t="s">
        <v>56</v>
      </c>
      <c r="D42" s="52" t="s">
        <v>57</v>
      </c>
      <c r="E42" s="53">
        <f>+'[1]PENDPTAN &amp; BELANJA'!C507</f>
        <v>3905153796000</v>
      </c>
      <c r="F42" s="53">
        <f>+'[2]PENDPTAN &amp; BELANJA'!D233</f>
        <v>3499864176508</v>
      </c>
      <c r="G42" s="54">
        <f>+F42/E42*100</f>
        <v>89.621673289611977</v>
      </c>
      <c r="H42" s="54"/>
      <c r="I42" s="73"/>
      <c r="J42" s="73"/>
      <c r="K42" s="73"/>
      <c r="L42" s="65">
        <f>+'[1]PENDPTAN &amp; BELANJA'!D507</f>
        <v>3745182609434</v>
      </c>
      <c r="M42" s="54">
        <f>+L42/E42*100</f>
        <v>95.903588055101523</v>
      </c>
      <c r="N42" s="55">
        <f>+'[1]PENDPTAN &amp; BELANJA'!F507</f>
        <v>2963856035218</v>
      </c>
      <c r="P42" s="7">
        <v>3905153796000</v>
      </c>
      <c r="Q42" s="7">
        <v>3745182609434</v>
      </c>
      <c r="R42" s="7">
        <f t="shared" si="1"/>
        <v>0</v>
      </c>
      <c r="S42" s="7">
        <f t="shared" si="2"/>
        <v>0</v>
      </c>
      <c r="U42" s="8"/>
      <c r="V42" s="9"/>
      <c r="W42" s="8"/>
      <c r="X42" s="9"/>
    </row>
    <row r="43" spans="2:24" s="6" customFormat="1" ht="30" customHeight="1" x14ac:dyDescent="0.35">
      <c r="B43" s="44">
        <f t="shared" si="0"/>
        <v>30</v>
      </c>
      <c r="C43" s="51" t="s">
        <v>58</v>
      </c>
      <c r="D43" s="52" t="s">
        <v>59</v>
      </c>
      <c r="E43" s="53">
        <f>+'[1]PENDPTAN &amp; BELANJA'!C508</f>
        <v>20557200000</v>
      </c>
      <c r="F43" s="53">
        <f>+'[2]PENDPTAN &amp; BELANJA'!D234</f>
        <v>14362375000</v>
      </c>
      <c r="G43" s="54">
        <f>+F43/E43*100</f>
        <v>69.865424279571158</v>
      </c>
      <c r="H43" s="54"/>
      <c r="I43" s="73"/>
      <c r="J43" s="73"/>
      <c r="K43" s="73"/>
      <c r="L43" s="65">
        <f>+'[1]PENDPTAN &amp; BELANJA'!D508</f>
        <v>18715300000</v>
      </c>
      <c r="M43" s="54">
        <f>+L43/E43*100</f>
        <v>91.040122195629763</v>
      </c>
      <c r="N43" s="55">
        <f>+'[1]PENDPTAN &amp; BELANJA'!F508</f>
        <v>23281040000</v>
      </c>
      <c r="P43" s="7">
        <v>20557200000</v>
      </c>
      <c r="Q43" s="7">
        <v>18715300000</v>
      </c>
      <c r="R43" s="7">
        <f t="shared" si="1"/>
        <v>0</v>
      </c>
      <c r="S43" s="7">
        <f t="shared" si="2"/>
        <v>0</v>
      </c>
      <c r="U43" s="8"/>
      <c r="V43" s="9"/>
      <c r="W43" s="8"/>
      <c r="X43" s="9"/>
    </row>
    <row r="44" spans="2:24" s="40" customFormat="1" ht="30" customHeight="1" x14ac:dyDescent="0.3">
      <c r="B44" s="44">
        <f t="shared" si="0"/>
        <v>31</v>
      </c>
      <c r="C44" s="74" t="s">
        <v>60</v>
      </c>
      <c r="D44" s="75"/>
      <c r="E44" s="76">
        <f>SUM(E40:E43)</f>
        <v>9454136307000</v>
      </c>
      <c r="F44" s="76">
        <f>SUM(F40:F43)</f>
        <v>7399082908125</v>
      </c>
      <c r="G44" s="77">
        <f>+F44/E44*100</f>
        <v>78.262917604081878</v>
      </c>
      <c r="H44" s="77"/>
      <c r="I44" s="78"/>
      <c r="J44" s="78"/>
      <c r="K44" s="78"/>
      <c r="L44" s="79">
        <f>SUM(L40:L43)</f>
        <v>8860616895759</v>
      </c>
      <c r="M44" s="59">
        <f>+L44/E44*100</f>
        <v>93.7221191659618</v>
      </c>
      <c r="N44" s="80">
        <f>SUM(N40:N43)</f>
        <v>7582259400854</v>
      </c>
      <c r="P44" s="41">
        <v>9454136307000</v>
      </c>
      <c r="Q44" s="41">
        <v>8860616895759</v>
      </c>
      <c r="R44" s="7">
        <f t="shared" si="1"/>
        <v>0</v>
      </c>
      <c r="S44" s="7">
        <f t="shared" si="2"/>
        <v>0</v>
      </c>
      <c r="U44" s="42"/>
      <c r="V44" s="43"/>
      <c r="W44" s="42"/>
      <c r="X44" s="43"/>
    </row>
    <row r="45" spans="2:24" s="40" customFormat="1" ht="31.5" customHeight="1" x14ac:dyDescent="0.3">
      <c r="B45" s="44">
        <f t="shared" si="0"/>
        <v>32</v>
      </c>
      <c r="C45" s="81" t="s">
        <v>61</v>
      </c>
      <c r="D45" s="35"/>
      <c r="E45" s="82"/>
      <c r="F45" s="82"/>
      <c r="G45" s="83"/>
      <c r="H45" s="83"/>
      <c r="I45" s="84"/>
      <c r="J45" s="84"/>
      <c r="K45" s="84"/>
      <c r="L45" s="38"/>
      <c r="M45" s="83"/>
      <c r="N45" s="85"/>
      <c r="P45" s="41"/>
      <c r="Q45" s="41"/>
      <c r="R45" s="7">
        <f t="shared" si="1"/>
        <v>0</v>
      </c>
      <c r="S45" s="7">
        <f t="shared" si="2"/>
        <v>0</v>
      </c>
      <c r="U45" s="42"/>
      <c r="V45" s="43"/>
      <c r="W45" s="42"/>
      <c r="X45" s="43"/>
    </row>
    <row r="46" spans="2:24" s="6" customFormat="1" ht="30" customHeight="1" x14ac:dyDescent="0.35">
      <c r="B46" s="44">
        <f t="shared" si="0"/>
        <v>33</v>
      </c>
      <c r="C46" s="51" t="s">
        <v>62</v>
      </c>
      <c r="D46" s="52" t="s">
        <v>63</v>
      </c>
      <c r="E46" s="53">
        <f>'[1]PENDPTAN &amp; BELANJA'!C792</f>
        <v>7003600000</v>
      </c>
      <c r="F46" s="53">
        <f>+'[2]BELANJA MODAL'!D4</f>
        <v>17734505570</v>
      </c>
      <c r="G46" s="54">
        <f t="shared" ref="G46:G51" si="3">+F46/E46*100</f>
        <v>253.21985221885885</v>
      </c>
      <c r="H46" s="54"/>
      <c r="I46" s="73"/>
      <c r="J46" s="73"/>
      <c r="K46" s="73"/>
      <c r="L46" s="65">
        <f>+'[1]PENDPTAN &amp; BELANJA'!D792</f>
        <v>5448606810</v>
      </c>
      <c r="M46" s="54">
        <f t="shared" ref="M46:M51" si="4">+L46/E46*100</f>
        <v>77.797230138785764</v>
      </c>
      <c r="N46" s="55">
        <f>+'[1]PENDPTAN &amp; BELANJA'!F792</f>
        <v>15006241065</v>
      </c>
      <c r="P46" s="7">
        <v>7003600000</v>
      </c>
      <c r="Q46" s="7">
        <v>5448606810</v>
      </c>
      <c r="R46" s="7">
        <f t="shared" si="1"/>
        <v>0</v>
      </c>
      <c r="S46" s="7">
        <f t="shared" si="2"/>
        <v>0</v>
      </c>
      <c r="U46" s="8"/>
      <c r="V46" s="9"/>
      <c r="W46" s="8"/>
      <c r="X46" s="9"/>
    </row>
    <row r="47" spans="2:24" s="6" customFormat="1" ht="30" customHeight="1" x14ac:dyDescent="0.35">
      <c r="B47" s="44">
        <f t="shared" si="0"/>
        <v>34</v>
      </c>
      <c r="C47" s="51" t="s">
        <v>64</v>
      </c>
      <c r="D47" s="52" t="s">
        <v>65</v>
      </c>
      <c r="E47" s="53">
        <f>'[1]PENDPTAN &amp; BELANJA'!C793</f>
        <v>525835048000</v>
      </c>
      <c r="F47" s="53">
        <f>+'[2]BELANJA MODAL'!D5</f>
        <v>241762294463</v>
      </c>
      <c r="G47" s="54">
        <f t="shared" si="3"/>
        <v>45.976831590540918</v>
      </c>
      <c r="H47" s="54"/>
      <c r="I47" s="73"/>
      <c r="J47" s="73"/>
      <c r="K47" s="73"/>
      <c r="L47" s="65">
        <f>+'[1]PENDPTAN &amp; BELANJA'!D793</f>
        <v>477953831188</v>
      </c>
      <c r="M47" s="54">
        <f t="shared" si="4"/>
        <v>90.894251534941432</v>
      </c>
      <c r="N47" s="55">
        <f>+'[1]PENDPTAN &amp; BELANJA'!F793</f>
        <v>402971291967</v>
      </c>
      <c r="P47" s="7">
        <v>525840048000</v>
      </c>
      <c r="Q47" s="7">
        <v>477953831186</v>
      </c>
      <c r="R47" s="7">
        <f t="shared" si="1"/>
        <v>-5000000</v>
      </c>
      <c r="S47" s="7">
        <f t="shared" si="2"/>
        <v>2</v>
      </c>
      <c r="U47" s="8"/>
      <c r="V47" s="86"/>
      <c r="W47" s="8"/>
      <c r="X47" s="86"/>
    </row>
    <row r="48" spans="2:24" s="6" customFormat="1" ht="30" customHeight="1" x14ac:dyDescent="0.35">
      <c r="B48" s="44">
        <f t="shared" si="0"/>
        <v>35</v>
      </c>
      <c r="C48" s="51" t="s">
        <v>66</v>
      </c>
      <c r="D48" s="52" t="s">
        <v>67</v>
      </c>
      <c r="E48" s="53">
        <f>'[1]PENDPTAN &amp; BELANJA'!C794</f>
        <v>261431057000</v>
      </c>
      <c r="F48" s="53">
        <f>+'[2]BELANJA MODAL'!D6</f>
        <v>182288190010</v>
      </c>
      <c r="G48" s="54">
        <f t="shared" si="3"/>
        <v>69.727060014143618</v>
      </c>
      <c r="H48" s="54"/>
      <c r="I48" s="73"/>
      <c r="J48" s="73"/>
      <c r="K48" s="73"/>
      <c r="L48" s="65">
        <f>+'[1]PENDPTAN &amp; BELANJA'!D794</f>
        <v>230225022675</v>
      </c>
      <c r="M48" s="54">
        <f t="shared" si="4"/>
        <v>88.063379047960623</v>
      </c>
      <c r="N48" s="55">
        <f>+'[1]PENDPTAN &amp; BELANJA'!F794</f>
        <v>230286110390</v>
      </c>
      <c r="P48" s="7">
        <v>261431057000</v>
      </c>
      <c r="Q48" s="7">
        <v>230225022675</v>
      </c>
      <c r="R48" s="7">
        <f t="shared" si="1"/>
        <v>0</v>
      </c>
      <c r="S48" s="7">
        <f t="shared" si="2"/>
        <v>0</v>
      </c>
      <c r="U48" s="8"/>
      <c r="V48" s="9"/>
      <c r="W48" s="8"/>
      <c r="X48" s="9"/>
    </row>
    <row r="49" spans="2:24" s="6" customFormat="1" ht="30" customHeight="1" x14ac:dyDescent="0.35">
      <c r="B49" s="44">
        <f t="shared" si="0"/>
        <v>36</v>
      </c>
      <c r="C49" s="51" t="s">
        <v>68</v>
      </c>
      <c r="D49" s="52" t="s">
        <v>69</v>
      </c>
      <c r="E49" s="53">
        <f>'[1]PENDPTAN &amp; BELANJA'!C795</f>
        <v>1821479070000</v>
      </c>
      <c r="F49" s="53">
        <f>+'[2]BELANJA MODAL'!D7</f>
        <v>550869031268</v>
      </c>
      <c r="G49" s="54">
        <f t="shared" si="3"/>
        <v>30.242951475033969</v>
      </c>
      <c r="H49" s="54"/>
      <c r="I49" s="73"/>
      <c r="J49" s="73"/>
      <c r="K49" s="73"/>
      <c r="L49" s="65">
        <f>+'[1]PENDPTAN &amp; BELANJA'!D795</f>
        <v>1795614372045.998</v>
      </c>
      <c r="M49" s="54">
        <f t="shared" si="4"/>
        <v>98.580016735849625</v>
      </c>
      <c r="N49" s="55">
        <f>+'[1]PENDPTAN &amp; BELANJA'!F795</f>
        <v>918405135890</v>
      </c>
      <c r="P49" s="7">
        <v>1821479070000</v>
      </c>
      <c r="Q49" s="7">
        <v>1795614372048</v>
      </c>
      <c r="R49" s="7">
        <f t="shared" si="1"/>
        <v>0</v>
      </c>
      <c r="S49" s="7">
        <f t="shared" si="2"/>
        <v>-2.001953125</v>
      </c>
      <c r="U49" s="8"/>
      <c r="V49" s="9"/>
      <c r="W49" s="8"/>
      <c r="X49" s="9"/>
    </row>
    <row r="50" spans="2:24" s="6" customFormat="1" ht="30" customHeight="1" x14ac:dyDescent="0.35">
      <c r="B50" s="44">
        <f t="shared" si="0"/>
        <v>37</v>
      </c>
      <c r="C50" s="51" t="s">
        <v>70</v>
      </c>
      <c r="D50" s="52" t="s">
        <v>71</v>
      </c>
      <c r="E50" s="53">
        <f>'[1]PENDPTAN &amp; BELANJA'!C796</f>
        <v>5658317000</v>
      </c>
      <c r="F50" s="53">
        <f>+'[2]BELANJA MODAL'!D8</f>
        <v>2086498803</v>
      </c>
      <c r="G50" s="54">
        <f t="shared" si="3"/>
        <v>36.874901194118323</v>
      </c>
      <c r="H50" s="54"/>
      <c r="I50" s="73"/>
      <c r="J50" s="73"/>
      <c r="K50" s="73"/>
      <c r="L50" s="65">
        <f>+'[1]PENDPTAN &amp; BELANJA'!D796</f>
        <v>5439722289</v>
      </c>
      <c r="M50" s="54">
        <f t="shared" si="4"/>
        <v>96.136753896962645</v>
      </c>
      <c r="N50" s="55">
        <f>+'[1]PENDPTAN &amp; BELANJA'!F796</f>
        <v>4010631458</v>
      </c>
      <c r="P50" s="7">
        <v>5653317000</v>
      </c>
      <c r="Q50" s="7">
        <v>5439722289</v>
      </c>
      <c r="R50" s="7">
        <f t="shared" si="1"/>
        <v>5000000</v>
      </c>
      <c r="S50" s="7">
        <f t="shared" si="2"/>
        <v>0</v>
      </c>
      <c r="U50" s="8"/>
      <c r="V50" s="86"/>
      <c r="W50" s="8"/>
      <c r="X50" s="86"/>
    </row>
    <row r="51" spans="2:24" s="40" customFormat="1" ht="30" customHeight="1" x14ac:dyDescent="0.3">
      <c r="B51" s="44">
        <f t="shared" si="0"/>
        <v>38</v>
      </c>
      <c r="C51" s="56" t="s">
        <v>72</v>
      </c>
      <c r="D51" s="66"/>
      <c r="E51" s="58">
        <f>SUM(E46:E50)</f>
        <v>2621407092000</v>
      </c>
      <c r="F51" s="58">
        <f>SUM(F46:F50)</f>
        <v>994740520114</v>
      </c>
      <c r="G51" s="59">
        <f t="shared" si="3"/>
        <v>37.946815782628548</v>
      </c>
      <c r="H51" s="59"/>
      <c r="I51" s="49"/>
      <c r="J51" s="49"/>
      <c r="K51" s="49"/>
      <c r="L51" s="49">
        <f>SUM(L46:L50)</f>
        <v>2514681555007.998</v>
      </c>
      <c r="M51" s="59">
        <f t="shared" si="4"/>
        <v>95.928692749870621</v>
      </c>
      <c r="N51" s="60">
        <f>SUM(N46:N50)</f>
        <v>1570679410770</v>
      </c>
      <c r="P51" s="41">
        <v>2621407092000</v>
      </c>
      <c r="Q51" s="41">
        <v>2514681555008</v>
      </c>
      <c r="R51" s="7">
        <f t="shared" si="1"/>
        <v>0</v>
      </c>
      <c r="S51" s="7">
        <f t="shared" si="2"/>
        <v>0</v>
      </c>
      <c r="U51" s="42"/>
      <c r="V51" s="43"/>
      <c r="W51" s="42"/>
      <c r="X51" s="43"/>
    </row>
    <row r="52" spans="2:24" s="40" customFormat="1" ht="39" customHeight="1" x14ac:dyDescent="0.3">
      <c r="B52" s="44">
        <f t="shared" si="0"/>
        <v>39</v>
      </c>
      <c r="C52" s="81" t="s">
        <v>73</v>
      </c>
      <c r="D52" s="35"/>
      <c r="E52" s="87"/>
      <c r="F52" s="82"/>
      <c r="G52" s="82"/>
      <c r="H52" s="82"/>
      <c r="I52" s="38"/>
      <c r="J52" s="38"/>
      <c r="K52" s="38"/>
      <c r="L52" s="38"/>
      <c r="M52" s="82"/>
      <c r="N52" s="85"/>
      <c r="P52" s="41"/>
      <c r="Q52" s="41"/>
      <c r="R52" s="7">
        <f t="shared" si="1"/>
        <v>0</v>
      </c>
      <c r="S52" s="7">
        <f t="shared" si="2"/>
        <v>0</v>
      </c>
      <c r="U52" s="42"/>
      <c r="V52" s="43"/>
      <c r="W52" s="42"/>
      <c r="X52" s="43"/>
    </row>
    <row r="53" spans="2:24" s="6" customFormat="1" ht="30" customHeight="1" x14ac:dyDescent="0.35">
      <c r="B53" s="44">
        <f t="shared" si="0"/>
        <v>40</v>
      </c>
      <c r="C53" s="51" t="s">
        <v>74</v>
      </c>
      <c r="D53" s="52" t="s">
        <v>75</v>
      </c>
      <c r="E53" s="53">
        <f>+'[1]PENDPTAN &amp; BELANJA'!C1958</f>
        <v>34000000000</v>
      </c>
      <c r="F53" s="53">
        <f>+'[2]PENDPTAN &amp; BELANJA'!D223</f>
        <v>2188234678</v>
      </c>
      <c r="G53" s="54">
        <f>+F53/E53*100</f>
        <v>6.4359843470588238</v>
      </c>
      <c r="H53" s="54"/>
      <c r="I53" s="65"/>
      <c r="J53" s="65"/>
      <c r="K53" s="65"/>
      <c r="L53" s="65">
        <f>+'[1]PENDPTAN &amp; BELANJA'!D1958</f>
        <v>12003230716</v>
      </c>
      <c r="M53" s="54">
        <f>+L53/E53*100</f>
        <v>35.303619752941181</v>
      </c>
      <c r="N53" s="55">
        <f>+'[1]PENDPTAN &amp; BELANJA'!F1958</f>
        <v>8211750300</v>
      </c>
      <c r="P53" s="7">
        <v>34000000000</v>
      </c>
      <c r="Q53" s="7">
        <v>12003230716</v>
      </c>
      <c r="R53" s="7">
        <f t="shared" si="1"/>
        <v>0</v>
      </c>
      <c r="S53" s="7">
        <f t="shared" si="2"/>
        <v>0</v>
      </c>
      <c r="U53" s="8"/>
      <c r="V53" s="9"/>
      <c r="W53" s="8"/>
      <c r="X53" s="9"/>
    </row>
    <row r="54" spans="2:24" s="40" customFormat="1" ht="30" customHeight="1" x14ac:dyDescent="0.3">
      <c r="B54" s="44">
        <f t="shared" si="0"/>
        <v>41</v>
      </c>
      <c r="C54" s="56" t="s">
        <v>76</v>
      </c>
      <c r="D54" s="66"/>
      <c r="E54" s="58">
        <f>SUM(E53)</f>
        <v>34000000000</v>
      </c>
      <c r="F54" s="58">
        <f>SUM(F53)</f>
        <v>2188234678</v>
      </c>
      <c r="G54" s="59">
        <f>+F54/E54*100</f>
        <v>6.4359843470588238</v>
      </c>
      <c r="H54" s="59"/>
      <c r="I54" s="49"/>
      <c r="J54" s="49"/>
      <c r="K54" s="49"/>
      <c r="L54" s="49">
        <f>SUM(L53)</f>
        <v>12003230716</v>
      </c>
      <c r="M54" s="59">
        <f>+L54/E54*100</f>
        <v>35.303619752941181</v>
      </c>
      <c r="N54" s="60">
        <f>SUM(N53)</f>
        <v>8211750300</v>
      </c>
      <c r="P54" s="41">
        <v>34000000000</v>
      </c>
      <c r="Q54" s="41">
        <v>12003230716</v>
      </c>
      <c r="R54" s="7">
        <f t="shared" si="1"/>
        <v>0</v>
      </c>
      <c r="S54" s="7">
        <f t="shared" si="2"/>
        <v>0</v>
      </c>
      <c r="U54" s="42"/>
      <c r="V54" s="43"/>
      <c r="W54" s="42"/>
      <c r="X54" s="43"/>
    </row>
    <row r="55" spans="2:24" s="40" customFormat="1" ht="42" customHeight="1" x14ac:dyDescent="0.3">
      <c r="B55" s="44">
        <f t="shared" si="0"/>
        <v>42</v>
      </c>
      <c r="C55" s="56" t="s">
        <v>77</v>
      </c>
      <c r="D55" s="66"/>
      <c r="E55" s="58">
        <f>+E44+E51+E54</f>
        <v>12109543399000</v>
      </c>
      <c r="F55" s="58">
        <f>+F44+F51+F54</f>
        <v>8396011662917</v>
      </c>
      <c r="G55" s="59">
        <f>+F55/E55*100</f>
        <v>69.33384179960359</v>
      </c>
      <c r="H55" s="59"/>
      <c r="I55" s="49"/>
      <c r="J55" s="49"/>
      <c r="K55" s="49"/>
      <c r="L55" s="49">
        <f>+L44+L51+L54</f>
        <v>11387301681482.998</v>
      </c>
      <c r="M55" s="59">
        <f>+L55/E55*100</f>
        <v>94.035764242137773</v>
      </c>
      <c r="N55" s="60">
        <f>+N44+N51+N54</f>
        <v>9161150561924</v>
      </c>
      <c r="P55" s="41">
        <v>12109543399000</v>
      </c>
      <c r="Q55" s="41">
        <v>11387301681483</v>
      </c>
      <c r="R55" s="7">
        <f t="shared" si="1"/>
        <v>0</v>
      </c>
      <c r="S55" s="7">
        <f t="shared" si="2"/>
        <v>0</v>
      </c>
      <c r="U55" s="42"/>
      <c r="V55" s="43"/>
      <c r="W55" s="42"/>
      <c r="X55" s="43"/>
    </row>
    <row r="56" spans="2:24" s="40" customFormat="1" ht="37.5" customHeight="1" x14ac:dyDescent="0.3">
      <c r="B56" s="44">
        <f t="shared" si="0"/>
        <v>43</v>
      </c>
      <c r="C56" s="81" t="s">
        <v>78</v>
      </c>
      <c r="D56" s="35"/>
      <c r="E56" s="82"/>
      <c r="F56" s="82"/>
      <c r="G56" s="83"/>
      <c r="H56" s="83"/>
      <c r="I56" s="38"/>
      <c r="J56" s="38"/>
      <c r="K56" s="38"/>
      <c r="L56" s="38"/>
      <c r="M56" s="83"/>
      <c r="N56" s="85"/>
      <c r="P56" s="41"/>
      <c r="Q56" s="41"/>
      <c r="R56" s="7">
        <f t="shared" si="1"/>
        <v>0</v>
      </c>
      <c r="S56" s="7">
        <f t="shared" si="2"/>
        <v>0</v>
      </c>
      <c r="U56" s="42"/>
      <c r="V56" s="43"/>
      <c r="W56" s="42"/>
      <c r="X56" s="43"/>
    </row>
    <row r="57" spans="2:24" s="40" customFormat="1" ht="57" customHeight="1" x14ac:dyDescent="0.3">
      <c r="B57" s="44">
        <f t="shared" si="0"/>
        <v>44</v>
      </c>
      <c r="C57" s="56" t="s">
        <v>79</v>
      </c>
      <c r="D57" s="67"/>
      <c r="E57" s="62"/>
      <c r="F57" s="62"/>
      <c r="G57" s="59"/>
      <c r="H57" s="59"/>
      <c r="I57" s="49"/>
      <c r="J57" s="49"/>
      <c r="K57" s="49"/>
      <c r="L57" s="49"/>
      <c r="M57" s="59"/>
      <c r="N57" s="63"/>
      <c r="P57" s="41"/>
      <c r="Q57" s="41"/>
      <c r="R57" s="7">
        <f t="shared" si="1"/>
        <v>0</v>
      </c>
      <c r="S57" s="7">
        <f t="shared" si="2"/>
        <v>0</v>
      </c>
      <c r="U57" s="42"/>
      <c r="V57" s="43"/>
      <c r="W57" s="42"/>
      <c r="X57" s="43"/>
    </row>
    <row r="58" spans="2:24" s="6" customFormat="1" ht="30" customHeight="1" x14ac:dyDescent="0.35">
      <c r="B58" s="44">
        <f t="shared" si="0"/>
        <v>45</v>
      </c>
      <c r="C58" s="88" t="s">
        <v>80</v>
      </c>
      <c r="D58" s="52" t="s">
        <v>81</v>
      </c>
      <c r="E58" s="89">
        <f>+'[1]BG HSL PJK, PEMBY'!C4</f>
        <v>4916661872000</v>
      </c>
      <c r="F58" s="89">
        <f>+'[2]BG HSL PJK, PEMBY'!D4</f>
        <v>2503166398279</v>
      </c>
      <c r="G58" s="90">
        <f>+F58/E58*100</f>
        <v>50.911908596650392</v>
      </c>
      <c r="H58" s="90"/>
      <c r="I58" s="65"/>
      <c r="J58" s="65"/>
      <c r="K58" s="65"/>
      <c r="L58" s="65">
        <f>+'[1]BG HSL PJK, PEMBY'!D4</f>
        <v>4130087481106</v>
      </c>
      <c r="M58" s="54">
        <f t="shared" ref="M58:M63" si="5">+L58/E58*100</f>
        <v>84.001861194208232</v>
      </c>
      <c r="N58" s="55">
        <f>+'[1]BG HSL PJK, PEMBY'!F4</f>
        <v>3263403899363</v>
      </c>
      <c r="P58" s="7">
        <v>4916661872000</v>
      </c>
      <c r="Q58" s="7">
        <v>4130087481106</v>
      </c>
      <c r="R58" s="7">
        <f t="shared" si="1"/>
        <v>0</v>
      </c>
      <c r="S58" s="7">
        <f t="shared" si="2"/>
        <v>0</v>
      </c>
      <c r="U58" s="8"/>
      <c r="V58" s="9"/>
      <c r="W58" s="8"/>
      <c r="X58" s="9"/>
    </row>
    <row r="59" spans="2:24" s="6" customFormat="1" ht="30" customHeight="1" x14ac:dyDescent="0.35">
      <c r="B59" s="44">
        <f t="shared" si="0"/>
        <v>46</v>
      </c>
      <c r="C59" s="51" t="s">
        <v>82</v>
      </c>
      <c r="D59" s="52" t="s">
        <v>83</v>
      </c>
      <c r="E59" s="89">
        <f>+'[1]BG HSL PJK, PEMBY'!C5</f>
        <v>2253663330000</v>
      </c>
      <c r="F59" s="89">
        <f>+'[2]BG HSL PJK, PEMBY'!D5</f>
        <v>0</v>
      </c>
      <c r="G59" s="90">
        <f>+F59/E59*100</f>
        <v>0</v>
      </c>
      <c r="H59" s="90"/>
      <c r="I59" s="65"/>
      <c r="J59" s="65"/>
      <c r="K59" s="65"/>
      <c r="L59" s="65">
        <f>+'[1]BG HSL PJK, PEMBY'!D5</f>
        <v>1952315778753</v>
      </c>
      <c r="M59" s="54">
        <f t="shared" si="5"/>
        <v>86.628546188085693</v>
      </c>
      <c r="N59" s="55">
        <f>+'[1]BG HSL PJK, PEMBY'!F5</f>
        <v>2218822906135</v>
      </c>
      <c r="P59" s="7">
        <v>2253663330000</v>
      </c>
      <c r="Q59" s="7">
        <v>1952315778753</v>
      </c>
      <c r="R59" s="7">
        <f t="shared" si="1"/>
        <v>0</v>
      </c>
      <c r="S59" s="7">
        <f t="shared" si="2"/>
        <v>0</v>
      </c>
      <c r="U59" s="8"/>
      <c r="V59" s="9"/>
      <c r="W59" s="8"/>
      <c r="X59" s="9"/>
    </row>
    <row r="60" spans="2:24" s="6" customFormat="1" ht="30" customHeight="1" x14ac:dyDescent="0.35">
      <c r="B60" s="44">
        <f t="shared" si="0"/>
        <v>47</v>
      </c>
      <c r="C60" s="51" t="s">
        <v>84</v>
      </c>
      <c r="D60" s="52" t="s">
        <v>85</v>
      </c>
      <c r="E60" s="89">
        <f>+'[1]BG HSL PJK, PEMBY'!C6</f>
        <v>349420000000</v>
      </c>
      <c r="F60" s="89">
        <f>+'[2]BG HSL PJK, PEMBY'!D6</f>
        <v>1749268611638</v>
      </c>
      <c r="G60" s="90">
        <f>+F60/E60*100</f>
        <v>500.62063180069833</v>
      </c>
      <c r="H60" s="90"/>
      <c r="I60" s="65"/>
      <c r="J60" s="65"/>
      <c r="K60" s="65"/>
      <c r="L60" s="65">
        <f>+'[1]BG HSL PJK, PEMBY'!D6</f>
        <v>349200000000</v>
      </c>
      <c r="M60" s="54">
        <f t="shared" si="5"/>
        <v>99.937038520977623</v>
      </c>
      <c r="N60" s="55">
        <f>+'[1]BG HSL PJK, PEMBY'!F6</f>
        <v>435280000000</v>
      </c>
      <c r="P60" s="7">
        <v>349420000000</v>
      </c>
      <c r="Q60" s="7">
        <v>349200000000</v>
      </c>
      <c r="R60" s="7">
        <f t="shared" si="1"/>
        <v>0</v>
      </c>
      <c r="S60" s="7">
        <f t="shared" si="2"/>
        <v>0</v>
      </c>
      <c r="U60" s="8"/>
      <c r="V60" s="9"/>
      <c r="W60" s="8"/>
      <c r="X60" s="9"/>
    </row>
    <row r="61" spans="2:24" s="6" customFormat="1" ht="30" customHeight="1" x14ac:dyDescent="0.35">
      <c r="B61" s="44">
        <f t="shared" si="0"/>
        <v>48</v>
      </c>
      <c r="C61" s="51" t="s">
        <v>86</v>
      </c>
      <c r="D61" s="52" t="s">
        <v>87</v>
      </c>
      <c r="E61" s="89">
        <f>+'[1]BG HSL PJK, PEMBY'!C7</f>
        <v>2271055000</v>
      </c>
      <c r="F61" s="89">
        <f>+'[2]BG HSL PJK, PEMBY'!D7</f>
        <v>74555000000</v>
      </c>
      <c r="G61" s="90">
        <f>+F61/E61*100</f>
        <v>3282.835510368529</v>
      </c>
      <c r="H61" s="90"/>
      <c r="I61" s="65"/>
      <c r="J61" s="65"/>
      <c r="K61" s="65"/>
      <c r="L61" s="65">
        <f>+'[1]BG HSL PJK, PEMBY'!D7</f>
        <v>1855554000</v>
      </c>
      <c r="M61" s="54">
        <f t="shared" si="5"/>
        <v>81.704494166807933</v>
      </c>
      <c r="N61" s="55">
        <f>+'[1]BG HSL PJK, PEMBY'!F7</f>
        <v>1907667000</v>
      </c>
      <c r="P61" s="7">
        <v>2271055000</v>
      </c>
      <c r="Q61" s="7">
        <v>1855554000</v>
      </c>
      <c r="R61" s="7">
        <f t="shared" si="1"/>
        <v>0</v>
      </c>
      <c r="S61" s="7">
        <f t="shared" si="2"/>
        <v>0</v>
      </c>
      <c r="U61" s="8"/>
      <c r="V61" s="9"/>
      <c r="W61" s="8"/>
      <c r="X61" s="9"/>
    </row>
    <row r="62" spans="2:24" s="6" customFormat="1" ht="30" customHeight="1" x14ac:dyDescent="0.35">
      <c r="B62" s="44">
        <f t="shared" si="0"/>
        <v>49</v>
      </c>
      <c r="C62" s="51" t="s">
        <v>88</v>
      </c>
      <c r="D62" s="52" t="s">
        <v>89</v>
      </c>
      <c r="E62" s="65">
        <f>+'[1]BG HSL PJK, PEMBY'!C8</f>
        <v>0</v>
      </c>
      <c r="F62" s="89">
        <f>+'[2]BG HSL PJK, PEMBY'!D8</f>
        <v>1774635600</v>
      </c>
      <c r="G62" s="90" t="e">
        <f>+F62/E62*100</f>
        <v>#DIV/0!</v>
      </c>
      <c r="H62" s="90"/>
      <c r="I62" s="65"/>
      <c r="J62" s="65"/>
      <c r="K62" s="65"/>
      <c r="L62" s="65">
        <f>+'[1]BG HSL PJK, PEMBY'!D8</f>
        <v>0</v>
      </c>
      <c r="M62" s="54" t="e">
        <f t="shared" si="5"/>
        <v>#DIV/0!</v>
      </c>
      <c r="N62" s="55">
        <f>+'[1]BG HSL PJK, PEMBY'!F8</f>
        <v>5500000000</v>
      </c>
      <c r="P62" s="7">
        <v>0</v>
      </c>
      <c r="Q62" s="7">
        <v>0</v>
      </c>
      <c r="R62" s="7">
        <f t="shared" si="1"/>
        <v>0</v>
      </c>
      <c r="S62" s="7">
        <f t="shared" si="2"/>
        <v>0</v>
      </c>
      <c r="U62" s="8"/>
      <c r="V62" s="9"/>
      <c r="W62" s="8"/>
      <c r="X62" s="9"/>
    </row>
    <row r="63" spans="2:24" s="40" customFormat="1" ht="30" customHeight="1" x14ac:dyDescent="0.3">
      <c r="B63" s="44">
        <f t="shared" si="0"/>
        <v>50</v>
      </c>
      <c r="C63" s="56" t="s">
        <v>90</v>
      </c>
      <c r="D63" s="66"/>
      <c r="E63" s="58">
        <f>+E58+E59+E60+E61+E62</f>
        <v>7522016257000</v>
      </c>
      <c r="F63" s="58" t="e">
        <f t="shared" ref="F63:K63" si="6">SUM(F58:L62)</f>
        <v>#DIV/0!</v>
      </c>
      <c r="G63" s="58" t="e">
        <f t="shared" si="6"/>
        <v>#DIV/0!</v>
      </c>
      <c r="H63" s="58" t="e">
        <f t="shared" si="6"/>
        <v>#DIV/0!</v>
      </c>
      <c r="I63" s="58" t="e">
        <f t="shared" si="6"/>
        <v>#DIV/0!</v>
      </c>
      <c r="J63" s="58" t="e">
        <f t="shared" si="6"/>
        <v>#DIV/0!</v>
      </c>
      <c r="K63" s="58" t="e">
        <f t="shared" si="6"/>
        <v>#DIV/0!</v>
      </c>
      <c r="L63" s="58">
        <f>+L58+L59+L60+L61+L62</f>
        <v>6433458813859</v>
      </c>
      <c r="M63" s="59">
        <f t="shared" si="5"/>
        <v>85.528382205662126</v>
      </c>
      <c r="N63" s="60">
        <f>+N58+N59+N60+N61+N62</f>
        <v>5924914472498</v>
      </c>
      <c r="P63" s="41">
        <v>7522016257000</v>
      </c>
      <c r="Q63" s="41">
        <v>6433458813859</v>
      </c>
      <c r="R63" s="7">
        <f t="shared" si="1"/>
        <v>0</v>
      </c>
      <c r="S63" s="7">
        <f t="shared" si="2"/>
        <v>0</v>
      </c>
      <c r="U63" s="42"/>
      <c r="V63" s="43"/>
      <c r="W63" s="42"/>
      <c r="X63" s="43"/>
    </row>
    <row r="64" spans="2:24" s="40" customFormat="1" ht="48" customHeight="1" x14ac:dyDescent="0.3">
      <c r="B64" s="44">
        <f t="shared" si="0"/>
        <v>51</v>
      </c>
      <c r="C64" s="56" t="s">
        <v>91</v>
      </c>
      <c r="D64" s="66"/>
      <c r="E64" s="58">
        <f>+E55+E63</f>
        <v>19631559656000</v>
      </c>
      <c r="F64" s="58" t="e">
        <f>+F55+F63</f>
        <v>#DIV/0!</v>
      </c>
      <c r="G64" s="59" t="e">
        <f>+F64/E64*100</f>
        <v>#DIV/0!</v>
      </c>
      <c r="H64" s="59"/>
      <c r="I64" s="49"/>
      <c r="J64" s="49"/>
      <c r="K64" s="49"/>
      <c r="L64" s="49">
        <f>+L55+L63</f>
        <v>17820760495342</v>
      </c>
      <c r="M64" s="59">
        <f>+L64/E64*100</f>
        <v>90.776081002282652</v>
      </c>
      <c r="N64" s="60">
        <f>+N55+N63</f>
        <v>15086065034422</v>
      </c>
      <c r="P64" s="41">
        <v>19631559656000</v>
      </c>
      <c r="Q64" s="41">
        <v>17820760495342</v>
      </c>
      <c r="R64" s="7">
        <f t="shared" si="1"/>
        <v>0</v>
      </c>
      <c r="S64" s="7">
        <f t="shared" si="2"/>
        <v>0</v>
      </c>
      <c r="U64" s="42"/>
      <c r="V64" s="43"/>
      <c r="W64" s="42"/>
      <c r="X64" s="43"/>
    </row>
    <row r="65" spans="2:24" s="40" customFormat="1" ht="30" customHeight="1" x14ac:dyDescent="0.3">
      <c r="B65" s="44">
        <f t="shared" si="0"/>
        <v>52</v>
      </c>
      <c r="C65" s="56" t="s">
        <v>92</v>
      </c>
      <c r="D65" s="91"/>
      <c r="E65" s="92">
        <f>+E37-E64</f>
        <v>-1408833254000</v>
      </c>
      <c r="F65" s="92" t="e">
        <f>+F37-F64</f>
        <v>#DIV/0!</v>
      </c>
      <c r="G65" s="59"/>
      <c r="H65" s="59"/>
      <c r="I65" s="49"/>
      <c r="J65" s="49"/>
      <c r="K65" s="49"/>
      <c r="L65" s="49">
        <f>+L37-L64</f>
        <v>-992606499185</v>
      </c>
      <c r="M65" s="59"/>
      <c r="N65" s="93">
        <f>+N37-N64</f>
        <v>71394970039</v>
      </c>
      <c r="P65" s="41">
        <v>-1408833254000</v>
      </c>
      <c r="Q65" s="41">
        <v>-992606499185</v>
      </c>
      <c r="R65" s="7">
        <f t="shared" si="1"/>
        <v>0</v>
      </c>
      <c r="S65" s="7">
        <f t="shared" si="2"/>
        <v>0</v>
      </c>
      <c r="U65" s="42"/>
      <c r="V65" s="43"/>
      <c r="W65" s="42"/>
      <c r="X65" s="43"/>
    </row>
    <row r="66" spans="2:24" s="40" customFormat="1" ht="23.25" x14ac:dyDescent="0.3">
      <c r="B66" s="44">
        <f t="shared" si="0"/>
        <v>53</v>
      </c>
      <c r="C66" s="56" t="s">
        <v>93</v>
      </c>
      <c r="D66" s="67"/>
      <c r="E66" s="62"/>
      <c r="F66" s="62"/>
      <c r="G66" s="59"/>
      <c r="H66" s="59"/>
      <c r="I66" s="49"/>
      <c r="J66" s="49"/>
      <c r="K66" s="49"/>
      <c r="L66" s="49"/>
      <c r="M66" s="59"/>
      <c r="N66" s="63"/>
      <c r="P66" s="41"/>
      <c r="Q66" s="41"/>
      <c r="R66" s="7">
        <f t="shared" si="1"/>
        <v>0</v>
      </c>
      <c r="S66" s="7">
        <f t="shared" si="2"/>
        <v>0</v>
      </c>
      <c r="U66" s="42"/>
      <c r="V66" s="43"/>
      <c r="W66" s="42"/>
      <c r="X66" s="43"/>
    </row>
    <row r="67" spans="2:24" s="40" customFormat="1" ht="40.5" x14ac:dyDescent="0.3">
      <c r="B67" s="44">
        <f t="shared" si="0"/>
        <v>54</v>
      </c>
      <c r="C67" s="56" t="s">
        <v>94</v>
      </c>
      <c r="D67" s="67"/>
      <c r="E67" s="62"/>
      <c r="F67" s="62"/>
      <c r="G67" s="59"/>
      <c r="H67" s="59"/>
      <c r="I67" s="49"/>
      <c r="J67" s="49"/>
      <c r="K67" s="49"/>
      <c r="L67" s="49"/>
      <c r="M67" s="59"/>
      <c r="N67" s="63"/>
      <c r="P67" s="41"/>
      <c r="Q67" s="41"/>
      <c r="R67" s="7">
        <f t="shared" si="1"/>
        <v>0</v>
      </c>
      <c r="S67" s="7">
        <f t="shared" si="2"/>
        <v>0</v>
      </c>
      <c r="U67" s="42"/>
      <c r="V67" s="43"/>
      <c r="W67" s="42"/>
      <c r="X67" s="43"/>
    </row>
    <row r="68" spans="2:24" s="6" customFormat="1" ht="27.75" customHeight="1" x14ac:dyDescent="0.35">
      <c r="B68" s="44">
        <f t="shared" si="0"/>
        <v>55</v>
      </c>
      <c r="C68" s="51" t="s">
        <v>95</v>
      </c>
      <c r="D68" s="52" t="s">
        <v>96</v>
      </c>
      <c r="E68" s="53">
        <f>+'[1]BG HSL PJK, PEMBY'!C358</f>
        <v>1688833254000</v>
      </c>
      <c r="F68" s="53">
        <f>+'[2]BG HSL PJK, PEMBY'!D424</f>
        <v>755371554796</v>
      </c>
      <c r="G68" s="54">
        <f>+F68/E68*100</f>
        <v>44.727420721193354</v>
      </c>
      <c r="H68" s="54"/>
      <c r="I68" s="65"/>
      <c r="J68" s="65"/>
      <c r="K68" s="65"/>
      <c r="L68" s="65">
        <f>+'[1]BG HSL PJK, PEMBY'!D358</f>
        <v>1688833254642</v>
      </c>
      <c r="M68" s="54">
        <f>+L68/E68*100</f>
        <v>100.00000003801442</v>
      </c>
      <c r="N68" s="55">
        <f>+'[1]BG HSL PJK, PEMBY'!F358</f>
        <v>1688808490668</v>
      </c>
      <c r="P68" s="7">
        <v>1688833254000</v>
      </c>
      <c r="Q68" s="7">
        <v>1688833254642</v>
      </c>
      <c r="R68" s="7">
        <f t="shared" si="1"/>
        <v>0</v>
      </c>
      <c r="S68" s="7">
        <f t="shared" si="2"/>
        <v>0</v>
      </c>
      <c r="U68" s="8"/>
      <c r="V68" s="9"/>
      <c r="W68" s="8"/>
      <c r="X68" s="9"/>
    </row>
    <row r="69" spans="2:24" s="6" customFormat="1" ht="27.75" hidden="1" customHeight="1" x14ac:dyDescent="0.35">
      <c r="B69" s="44">
        <f t="shared" si="0"/>
        <v>56</v>
      </c>
      <c r="C69" s="51" t="s">
        <v>97</v>
      </c>
      <c r="D69" s="52" t="s">
        <v>89</v>
      </c>
      <c r="E69" s="65">
        <f>+'[1]BG HSL PJK, PEMBY'!C359</f>
        <v>0</v>
      </c>
      <c r="F69" s="89">
        <f>+'[2]BG HSL PJK, PEMBY'!D425</f>
        <v>549991811737</v>
      </c>
      <c r="G69" s="90" t="e">
        <f>+F69/E69*100</f>
        <v>#DIV/0!</v>
      </c>
      <c r="H69" s="90"/>
      <c r="I69" s="65"/>
      <c r="J69" s="65"/>
      <c r="K69" s="65"/>
      <c r="L69" s="65">
        <f>+'[1]BG HSL PJK, PEMBY'!J359</f>
        <v>0</v>
      </c>
      <c r="M69" s="65">
        <v>0</v>
      </c>
      <c r="N69" s="65">
        <f>+'[1]BG HSL PJK, PEMBY'!F359</f>
        <v>0</v>
      </c>
      <c r="P69" s="7">
        <v>0</v>
      </c>
      <c r="Q69" s="7">
        <v>0</v>
      </c>
      <c r="R69" s="7">
        <f t="shared" si="1"/>
        <v>0</v>
      </c>
      <c r="S69" s="7">
        <f t="shared" si="2"/>
        <v>0</v>
      </c>
      <c r="U69" s="8"/>
      <c r="V69" s="9"/>
      <c r="W69" s="8"/>
      <c r="X69" s="9"/>
    </row>
    <row r="70" spans="2:24" s="6" customFormat="1" ht="44.25" customHeight="1" x14ac:dyDescent="0.35">
      <c r="B70" s="44">
        <v>56</v>
      </c>
      <c r="C70" s="51" t="s">
        <v>98</v>
      </c>
      <c r="D70" s="52" t="s">
        <v>89</v>
      </c>
      <c r="E70" s="65">
        <f>+'[1]BG HSL PJK, PEMBY'!C360</f>
        <v>0</v>
      </c>
      <c r="F70" s="89">
        <f>+'[2]BG HSL PJK, PEMBY'!D426</f>
        <v>67272727</v>
      </c>
      <c r="G70" s="90" t="e">
        <f>+F70/E70*100</f>
        <v>#DIV/0!</v>
      </c>
      <c r="H70" s="90"/>
      <c r="I70" s="65"/>
      <c r="J70" s="65"/>
      <c r="K70" s="65"/>
      <c r="L70" s="65">
        <f>+'[1]BG HSL PJK, PEMBY'!D360</f>
        <v>0</v>
      </c>
      <c r="M70" s="65">
        <v>0</v>
      </c>
      <c r="N70" s="55">
        <f>+'[1]BG HSL PJK, PEMBY'!F360</f>
        <v>254090908</v>
      </c>
      <c r="P70" s="7">
        <v>0</v>
      </c>
      <c r="Q70" s="7">
        <v>0</v>
      </c>
      <c r="R70" s="7">
        <f t="shared" si="1"/>
        <v>0</v>
      </c>
      <c r="S70" s="7">
        <f t="shared" si="2"/>
        <v>0</v>
      </c>
      <c r="U70" s="8"/>
      <c r="V70" s="9"/>
      <c r="W70" s="8"/>
      <c r="X70" s="9"/>
    </row>
    <row r="71" spans="2:24" s="6" customFormat="1" ht="31.5" customHeight="1" x14ac:dyDescent="0.35">
      <c r="B71" s="44">
        <v>57</v>
      </c>
      <c r="C71" s="94" t="s">
        <v>99</v>
      </c>
      <c r="D71" s="52" t="s">
        <v>100</v>
      </c>
      <c r="E71" s="65">
        <f>+'[1]BG HSL PJK, PEMBY'!C361</f>
        <v>0</v>
      </c>
      <c r="F71" s="53">
        <f>+'[2]BG HSL PJK, PEMBY'!D427</f>
        <v>586832266</v>
      </c>
      <c r="G71" s="54" t="e">
        <f>+F71/E71*100</f>
        <v>#DIV/0!</v>
      </c>
      <c r="H71" s="54"/>
      <c r="I71" s="65"/>
      <c r="J71" s="65"/>
      <c r="K71" s="65"/>
      <c r="L71" s="65">
        <f>+'[1]BG HSL PJK, PEMBY'!D361</f>
        <v>603537105</v>
      </c>
      <c r="M71" s="65">
        <v>0</v>
      </c>
      <c r="N71" s="55">
        <f>+'[1]BG HSL PJK, PEMBY'!F361</f>
        <v>375703027</v>
      </c>
      <c r="P71" s="7">
        <v>0</v>
      </c>
      <c r="Q71" s="7">
        <v>603537105</v>
      </c>
      <c r="R71" s="7">
        <f t="shared" si="1"/>
        <v>0</v>
      </c>
      <c r="S71" s="7">
        <f t="shared" si="2"/>
        <v>0</v>
      </c>
      <c r="U71" s="8"/>
      <c r="V71" s="9"/>
      <c r="W71" s="8"/>
      <c r="X71" s="9"/>
    </row>
    <row r="72" spans="2:24" s="40" customFormat="1" ht="30" customHeight="1" x14ac:dyDescent="0.3">
      <c r="B72" s="44">
        <f t="shared" si="0"/>
        <v>58</v>
      </c>
      <c r="C72" s="56" t="s">
        <v>101</v>
      </c>
      <c r="D72" s="66"/>
      <c r="E72" s="58">
        <f>SUM(E68:E71)</f>
        <v>1688833254000</v>
      </c>
      <c r="F72" s="58">
        <f>SUM(F68:F71)</f>
        <v>1306017471526</v>
      </c>
      <c r="G72" s="59">
        <f>+F72/E72*100</f>
        <v>77.332529332466592</v>
      </c>
      <c r="H72" s="59"/>
      <c r="I72" s="49"/>
      <c r="J72" s="49"/>
      <c r="K72" s="49"/>
      <c r="L72" s="49">
        <f>SUM(L68:L71)</f>
        <v>1689436791747</v>
      </c>
      <c r="M72" s="59">
        <f>+L72/E72*100</f>
        <v>100.03573696488807</v>
      </c>
      <c r="N72" s="60">
        <f>SUM(N68:N71)</f>
        <v>1689438284603</v>
      </c>
      <c r="P72" s="41">
        <v>1688833254000</v>
      </c>
      <c r="Q72" s="41">
        <v>1689436791747</v>
      </c>
      <c r="R72" s="7">
        <f t="shared" si="1"/>
        <v>0</v>
      </c>
      <c r="S72" s="7">
        <f t="shared" si="2"/>
        <v>0</v>
      </c>
      <c r="U72" s="42"/>
      <c r="V72" s="43"/>
      <c r="W72" s="42"/>
      <c r="X72" s="43"/>
    </row>
    <row r="73" spans="2:24" s="40" customFormat="1" ht="58.5" customHeight="1" x14ac:dyDescent="0.3">
      <c r="B73" s="44">
        <f t="shared" si="0"/>
        <v>59</v>
      </c>
      <c r="C73" s="81" t="s">
        <v>102</v>
      </c>
      <c r="D73" s="35"/>
      <c r="E73" s="82"/>
      <c r="F73" s="82"/>
      <c r="G73" s="83"/>
      <c r="H73" s="83"/>
      <c r="I73" s="38"/>
      <c r="J73" s="38"/>
      <c r="K73" s="38"/>
      <c r="L73" s="38"/>
      <c r="M73" s="83"/>
      <c r="N73" s="95"/>
      <c r="P73" s="41"/>
      <c r="Q73" s="41"/>
      <c r="R73" s="7">
        <f t="shared" si="1"/>
        <v>0</v>
      </c>
      <c r="S73" s="7">
        <f t="shared" si="2"/>
        <v>0</v>
      </c>
      <c r="U73" s="42"/>
      <c r="V73" s="43"/>
      <c r="W73" s="42"/>
      <c r="X73" s="43"/>
    </row>
    <row r="74" spans="2:24" s="6" customFormat="1" ht="46.5" customHeight="1" x14ac:dyDescent="0.35">
      <c r="B74" s="44">
        <f t="shared" si="0"/>
        <v>60</v>
      </c>
      <c r="C74" s="51" t="s">
        <v>103</v>
      </c>
      <c r="D74" s="52" t="s">
        <v>104</v>
      </c>
      <c r="E74" s="53">
        <f>+'[1]BG HSL PJK, PEMBY'!C383</f>
        <v>80000000000</v>
      </c>
      <c r="F74" s="53">
        <f>+'[1]BG HSL PJK, PEMBY'!D383</f>
        <v>80000000000</v>
      </c>
      <c r="G74" s="53">
        <f>+'[1]BG HSL PJK, PEMBY'!E383</f>
        <v>100</v>
      </c>
      <c r="H74" s="53">
        <f>+'[1]BG HSL PJK, PEMBY'!F383</f>
        <v>72000000000</v>
      </c>
      <c r="I74" s="53">
        <f>+'[1]BG HSL PJK, PEMBY'!G383</f>
        <v>0</v>
      </c>
      <c r="J74" s="53">
        <f>+'[1]BG HSL PJK, PEMBY'!H383</f>
        <v>0</v>
      </c>
      <c r="K74" s="53">
        <f>+'[1]BG HSL PJK, PEMBY'!I383</f>
        <v>0</v>
      </c>
      <c r="L74" s="53">
        <f>+'[1]BG HSL PJK, PEMBY'!D383</f>
        <v>80000000000</v>
      </c>
      <c r="M74" s="54">
        <f>+L74/E74*100</f>
        <v>100</v>
      </c>
      <c r="N74" s="55">
        <f>+'[1]BG HSL PJK, PEMBY'!F383</f>
        <v>72000000000</v>
      </c>
      <c r="P74" s="7">
        <v>80000000000</v>
      </c>
      <c r="Q74" s="7">
        <v>80000000000</v>
      </c>
      <c r="R74" s="7">
        <f t="shared" si="1"/>
        <v>0</v>
      </c>
      <c r="S74" s="7">
        <f t="shared" si="2"/>
        <v>0</v>
      </c>
      <c r="U74" s="8"/>
      <c r="V74" s="9"/>
      <c r="W74" s="8"/>
      <c r="X74" s="9"/>
    </row>
    <row r="75" spans="2:24" s="6" customFormat="1" ht="29.25" customHeight="1" x14ac:dyDescent="0.35">
      <c r="B75" s="44">
        <f t="shared" si="0"/>
        <v>61</v>
      </c>
      <c r="C75" s="51" t="s">
        <v>105</v>
      </c>
      <c r="D75" s="52" t="s">
        <v>106</v>
      </c>
      <c r="E75" s="53">
        <f>+'[1]BG HSL PJK, PEMBY'!C384</f>
        <v>200000000000</v>
      </c>
      <c r="F75" s="53">
        <f>+'[1]BG HSL PJK, PEMBY'!D384</f>
        <v>200000000000</v>
      </c>
      <c r="G75" s="53">
        <f>+'[1]BG HSL PJK, PEMBY'!E384</f>
        <v>0</v>
      </c>
      <c r="H75" s="53">
        <f>+'[1]BG HSL PJK, PEMBY'!F384</f>
        <v>0</v>
      </c>
      <c r="I75" s="53">
        <f>+'[1]BG HSL PJK, PEMBY'!G384</f>
        <v>0</v>
      </c>
      <c r="J75" s="53">
        <f>+'[1]BG HSL PJK, PEMBY'!H384</f>
        <v>0</v>
      </c>
      <c r="K75" s="53">
        <f>+'[1]BG HSL PJK, PEMBY'!I384</f>
        <v>0</v>
      </c>
      <c r="L75" s="53">
        <f>+'[1]BG HSL PJK, PEMBY'!D384</f>
        <v>200000000000</v>
      </c>
      <c r="M75" s="65">
        <v>0</v>
      </c>
      <c r="N75" s="65">
        <f>+'[1]BG HSL PJK, PEMBY'!F384</f>
        <v>0</v>
      </c>
      <c r="P75" s="7">
        <v>200000000000</v>
      </c>
      <c r="Q75" s="7">
        <v>200000000000</v>
      </c>
      <c r="R75" s="7">
        <f t="shared" si="1"/>
        <v>0</v>
      </c>
      <c r="S75" s="7">
        <f t="shared" si="2"/>
        <v>0</v>
      </c>
      <c r="U75" s="8"/>
      <c r="V75" s="9"/>
      <c r="W75" s="8"/>
      <c r="X75" s="9"/>
    </row>
    <row r="76" spans="2:24" s="40" customFormat="1" ht="28.5" customHeight="1" x14ac:dyDescent="0.3">
      <c r="B76" s="44">
        <f t="shared" si="0"/>
        <v>62</v>
      </c>
      <c r="C76" s="56" t="s">
        <v>107</v>
      </c>
      <c r="D76" s="66"/>
      <c r="E76" s="58">
        <f>SUM(E74:E75)</f>
        <v>280000000000</v>
      </c>
      <c r="F76" s="58">
        <f>SUM(F74:F75)</f>
        <v>280000000000</v>
      </c>
      <c r="G76" s="59">
        <f>+F76/E76*100</f>
        <v>100</v>
      </c>
      <c r="H76" s="59"/>
      <c r="I76" s="49"/>
      <c r="J76" s="49"/>
      <c r="K76" s="49"/>
      <c r="L76" s="49">
        <f>L74+L75</f>
        <v>280000000000</v>
      </c>
      <c r="M76" s="59">
        <f>+L76/E76*100</f>
        <v>100</v>
      </c>
      <c r="N76" s="60">
        <f>SUM(N74:N75)</f>
        <v>72000000000</v>
      </c>
      <c r="P76" s="41">
        <v>280000000000</v>
      </c>
      <c r="Q76" s="41">
        <v>280000000000</v>
      </c>
      <c r="R76" s="7">
        <f t="shared" si="1"/>
        <v>0</v>
      </c>
      <c r="S76" s="7">
        <f t="shared" si="2"/>
        <v>0</v>
      </c>
      <c r="U76" s="42"/>
      <c r="V76" s="43"/>
      <c r="W76" s="42"/>
      <c r="X76" s="43"/>
    </row>
    <row r="77" spans="2:24" s="40" customFormat="1" ht="30" customHeight="1" x14ac:dyDescent="0.3">
      <c r="B77" s="44">
        <f t="shared" si="0"/>
        <v>63</v>
      </c>
      <c r="C77" s="56" t="s">
        <v>108</v>
      </c>
      <c r="D77" s="66"/>
      <c r="E77" s="58">
        <f>+E72-E76</f>
        <v>1408833254000</v>
      </c>
      <c r="F77" s="58">
        <f>+F72-F76</f>
        <v>1026017471526</v>
      </c>
      <c r="G77" s="59">
        <f>+F77/E77*100</f>
        <v>72.827459787231845</v>
      </c>
      <c r="H77" s="59"/>
      <c r="I77" s="49"/>
      <c r="J77" s="49"/>
      <c r="K77" s="49"/>
      <c r="L77" s="49">
        <f>+L72-L76</f>
        <v>1409436791747</v>
      </c>
      <c r="M77" s="59">
        <f>+L77/E77*100</f>
        <v>100.04283954437379</v>
      </c>
      <c r="N77" s="60">
        <f>+N72-N76</f>
        <v>1617438284603</v>
      </c>
      <c r="P77" s="41">
        <v>1408833254000</v>
      </c>
      <c r="Q77" s="41">
        <v>1409436791747</v>
      </c>
      <c r="R77" s="7">
        <f t="shared" si="1"/>
        <v>0</v>
      </c>
      <c r="S77" s="7">
        <f t="shared" si="2"/>
        <v>0</v>
      </c>
      <c r="U77" s="42"/>
      <c r="V77" s="43"/>
      <c r="W77" s="42"/>
      <c r="X77" s="43"/>
    </row>
    <row r="78" spans="2:24" s="40" customFormat="1" ht="47.25" customHeight="1" thickBot="1" x14ac:dyDescent="0.35">
      <c r="B78" s="96">
        <f>B77+1</f>
        <v>64</v>
      </c>
      <c r="C78" s="97" t="s">
        <v>109</v>
      </c>
      <c r="D78" s="98"/>
      <c r="E78" s="99">
        <f>+E65+E77</f>
        <v>0</v>
      </c>
      <c r="F78" s="100" t="e">
        <f>+F65+F77</f>
        <v>#DIV/0!</v>
      </c>
      <c r="G78" s="100"/>
      <c r="H78" s="100"/>
      <c r="I78" s="101"/>
      <c r="J78" s="101"/>
      <c r="K78" s="101"/>
      <c r="L78" s="101">
        <f>+L65+L77</f>
        <v>416830292562</v>
      </c>
      <c r="M78" s="99">
        <v>0</v>
      </c>
      <c r="N78" s="102">
        <f>+N65+N77</f>
        <v>1688833254642</v>
      </c>
      <c r="P78" s="41">
        <v>0</v>
      </c>
      <c r="Q78" s="41">
        <v>416830292562</v>
      </c>
      <c r="R78" s="7">
        <f t="shared" si="1"/>
        <v>0</v>
      </c>
      <c r="S78" s="7">
        <f t="shared" si="2"/>
        <v>0</v>
      </c>
      <c r="U78" s="42"/>
      <c r="V78" s="43"/>
      <c r="W78" s="42"/>
      <c r="X78" s="43"/>
    </row>
    <row r="79" spans="2:24" s="6" customFormat="1" thickTop="1" x14ac:dyDescent="0.35">
      <c r="C79" s="103"/>
      <c r="D79" s="103"/>
      <c r="F79" s="104"/>
      <c r="P79" s="7"/>
      <c r="Q79" s="7"/>
      <c r="U79" s="8"/>
      <c r="V79" s="9"/>
      <c r="W79" s="8"/>
      <c r="X79" s="9"/>
    </row>
    <row r="80" spans="2:24" s="6" customFormat="1" ht="24.75" customHeight="1" x14ac:dyDescent="0.35">
      <c r="C80" s="103"/>
      <c r="D80" s="103"/>
      <c r="F80" s="105" t="s">
        <v>110</v>
      </c>
      <c r="G80" s="105"/>
      <c r="H80" s="105"/>
      <c r="I80" s="105"/>
      <c r="J80" s="105"/>
      <c r="K80" s="105"/>
      <c r="L80" s="105"/>
      <c r="M80" s="105"/>
      <c r="N80" s="105"/>
      <c r="P80" s="7"/>
      <c r="Q80" s="7"/>
      <c r="U80" s="8"/>
      <c r="V80" s="9"/>
      <c r="W80" s="8"/>
      <c r="X80" s="9"/>
    </row>
    <row r="81" spans="3:24" s="6" customFormat="1" ht="24" customHeight="1" x14ac:dyDescent="0.35">
      <c r="C81" s="103"/>
      <c r="D81" s="103"/>
      <c r="F81" s="21"/>
      <c r="G81" s="21"/>
      <c r="H81" s="21"/>
      <c r="I81" s="21"/>
      <c r="J81" s="21"/>
      <c r="K81" s="21"/>
      <c r="L81" s="21"/>
      <c r="M81" s="21"/>
      <c r="N81" s="21"/>
      <c r="P81" s="7"/>
      <c r="Q81" s="7"/>
      <c r="U81" s="8"/>
      <c r="V81" s="9"/>
      <c r="W81" s="8"/>
      <c r="X81" s="9"/>
    </row>
    <row r="82" spans="3:24" s="6" customFormat="1" ht="19.5" customHeight="1" x14ac:dyDescent="0.35">
      <c r="C82" s="103"/>
      <c r="D82" s="103"/>
      <c r="F82" s="21"/>
      <c r="G82" s="21"/>
      <c r="H82" s="21"/>
      <c r="I82" s="21"/>
      <c r="J82" s="21"/>
      <c r="K82" s="21"/>
      <c r="L82" s="21"/>
      <c r="M82" s="21"/>
      <c r="N82" s="21"/>
      <c r="P82" s="7"/>
      <c r="Q82" s="7"/>
      <c r="U82" s="8"/>
      <c r="V82" s="9"/>
      <c r="W82" s="8"/>
      <c r="X82" s="9"/>
    </row>
    <row r="83" spans="3:24" s="6" customFormat="1" ht="21" customHeight="1" x14ac:dyDescent="0.35">
      <c r="C83" s="103"/>
      <c r="D83" s="103"/>
      <c r="F83" s="21"/>
      <c r="G83" s="21"/>
      <c r="H83" s="21"/>
      <c r="I83" s="21"/>
      <c r="J83" s="21"/>
      <c r="K83" s="21"/>
      <c r="L83" s="21"/>
      <c r="M83" s="21"/>
      <c r="N83" s="21"/>
      <c r="P83" s="7"/>
      <c r="Q83" s="7"/>
      <c r="U83" s="8"/>
      <c r="V83" s="9"/>
      <c r="W83" s="8"/>
      <c r="X83" s="9"/>
    </row>
    <row r="84" spans="3:24" s="6" customFormat="1" ht="24" x14ac:dyDescent="0.35">
      <c r="C84" s="103"/>
      <c r="D84" s="103"/>
      <c r="F84" s="40"/>
      <c r="G84" s="105"/>
      <c r="H84" s="105"/>
      <c r="I84" s="105"/>
      <c r="J84" s="105"/>
      <c r="K84" s="105"/>
      <c r="L84" s="105"/>
      <c r="M84" s="105"/>
      <c r="N84" s="105"/>
      <c r="P84" s="7"/>
      <c r="Q84" s="7"/>
      <c r="U84" s="8"/>
      <c r="V84" s="9"/>
      <c r="W84" s="8"/>
      <c r="X84" s="9"/>
    </row>
    <row r="85" spans="3:24" s="6" customFormat="1" ht="24" x14ac:dyDescent="0.35">
      <c r="C85" s="103"/>
      <c r="D85" s="103"/>
      <c r="F85" s="40"/>
      <c r="G85" s="105"/>
      <c r="H85" s="105"/>
      <c r="I85" s="105"/>
      <c r="J85" s="105"/>
      <c r="K85" s="105"/>
      <c r="L85" s="105"/>
      <c r="M85" s="105"/>
      <c r="N85" s="105"/>
      <c r="P85" s="7"/>
      <c r="Q85" s="7"/>
      <c r="U85" s="8"/>
      <c r="V85" s="9"/>
      <c r="W85" s="8"/>
      <c r="X85" s="9"/>
    </row>
    <row r="86" spans="3:24" s="6" customFormat="1" ht="24" x14ac:dyDescent="0.35">
      <c r="C86" s="103"/>
      <c r="D86" s="103"/>
      <c r="F86" s="105" t="s">
        <v>111</v>
      </c>
      <c r="G86" s="105"/>
      <c r="H86" s="105"/>
      <c r="I86" s="105"/>
      <c r="J86" s="105"/>
      <c r="K86" s="105"/>
      <c r="L86" s="105"/>
      <c r="M86" s="105"/>
      <c r="N86" s="105"/>
      <c r="P86" s="7"/>
      <c r="Q86" s="7"/>
      <c r="U86" s="8"/>
      <c r="V86" s="9"/>
      <c r="W86" s="8"/>
      <c r="X86" s="9"/>
    </row>
  </sheetData>
  <mergeCells count="15">
    <mergeCell ref="J13:K13"/>
    <mergeCell ref="F80:N80"/>
    <mergeCell ref="G84:N84"/>
    <mergeCell ref="G85:N85"/>
    <mergeCell ref="F86:N86"/>
    <mergeCell ref="B7:N7"/>
    <mergeCell ref="B8:N8"/>
    <mergeCell ref="B9:N9"/>
    <mergeCell ref="B12:B13"/>
    <mergeCell ref="C12:C13"/>
    <mergeCell ref="D12:D13"/>
    <mergeCell ref="G12:G13"/>
    <mergeCell ref="H12:K12"/>
    <mergeCell ref="M12:M13"/>
    <mergeCell ref="H13:I13"/>
  </mergeCells>
  <pageMargins left="0.70866141732283472" right="0.39370078740157483" top="0.15748031496062992" bottom="1.1023622047244095" header="0.15748031496062992" footer="0.94488188976377963"/>
  <pageSetup paperSize="9" scale="45" orientation="portrait" useFirstPageNumber="1" r:id="rId1"/>
  <headerFooter>
    <oddFooter>&amp;R&amp;20&amp;P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LRA 2015</vt:lpstr>
      <vt:lpstr>'LRA 2015'!Print_Area</vt:lpstr>
      <vt:lpstr>'LRA 2015'!Print_Titles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2016-06-07T03:50:29Z</dcterms:created>
  <dcterms:modified xsi:type="dcterms:W3CDTF">2016-06-07T03:52:01Z</dcterms:modified>
</cp:coreProperties>
</file>