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9200" windowHeight="7185"/>
  </bookViews>
  <sheets>
    <sheet name="NERACA 2014 - 2015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rus_Kas_Modif_Irwan" localSheetId="0">#REF!</definedName>
    <definedName name="Arus_Kas_Modif_Irwan">#REF!</definedName>
    <definedName name="ASISTEN_BIDANG_PEMERINTAHAN">#REF!</definedName>
    <definedName name="B_A_P_P_E_D_A">[3]BAPPEDA!$J$5</definedName>
    <definedName name="B_A_W_A_S_D_A">[3]BAWASDA!$J$5</definedName>
    <definedName name="BAGIAN_PEMBERDAYAAN_MASYARAKAT_DESA">[3]PMD!$J$5</definedName>
    <definedName name="DINAS_KEHUTANAN_PERKEBUNAN">[3]EKBANG!$J$4</definedName>
    <definedName name="DINAS_PENDAPATAN_DAERAH">[3]PMD!$J$5</definedName>
    <definedName name="DINAS_PERINDAGKOP_NAKERTRANS">[3]KESBANG!$J$5</definedName>
    <definedName name="DINAS_PERTAMBANGAN_DAN_LINGKUNGAN_HIDUP">[3]CAPIL!$J$5</definedName>
    <definedName name="DINAS_PU_DAN_PERHUBUNGAN">[3]TAPEM!$J$5</definedName>
    <definedName name="DPRD_KOLAKA_UTARA">#REF!</definedName>
    <definedName name="Excel_BuiltIn_Print_Area_1">#REF!</definedName>
    <definedName name="Excel_BuiltIn_Print_Area_10">#REF!</definedName>
    <definedName name="Excel_BuiltIn_Print_Area_11">'[4]Bant _ Tdk Trsangka'!#REF!</definedName>
    <definedName name="Excel_BuiltIn_Print_Area_12">[4]Pembiayaan!#REF!</definedName>
    <definedName name="Excel_BuiltIn_Print_Area_6">'[4]Rekap Belanja'!#REF!</definedName>
    <definedName name="Excel_BuiltIn_Print_Titles_1">#REF!</definedName>
    <definedName name="Excel_BuiltIn_Print_Titles_10">#REF!</definedName>
    <definedName name="Excel_BuiltIn_Print_Titles_2" localSheetId="0">#REF!</definedName>
    <definedName name="Excel_BuiltIn_Print_Titles_2">#REF!</definedName>
    <definedName name="GALIH" localSheetId="0">#REF!</definedName>
    <definedName name="GALIH">#REF!</definedName>
    <definedName name="KECAMATAN_KODEOHA">#REF!</definedName>
    <definedName name="KECAMATAN_PAKUE">[5]PERTANIAN!#REF!</definedName>
    <definedName name="Neraca" localSheetId="0">#REF!</definedName>
    <definedName name="Neraca">#REF!</definedName>
    <definedName name="_xlnm.Print_Area" localSheetId="0">'NERACA 2014 - 2015'!$A$1:$M$149</definedName>
    <definedName name="_xlnm.Print_Titles" localSheetId="0">'NERACA 2014 - 2015'!$11:$12</definedName>
    <definedName name="SEKRETARIAT_DPRD">#REF!</definedName>
    <definedName name="sssss">[6]DIKBUDPAR!$J$5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2" i="2" l="1"/>
  <c r="H142" i="2"/>
  <c r="K138" i="2"/>
  <c r="J138" i="2"/>
  <c r="I138" i="2"/>
  <c r="H138" i="2"/>
  <c r="O136" i="2"/>
  <c r="G136" i="2"/>
  <c r="N136" i="2" s="1"/>
  <c r="N135" i="2"/>
  <c r="O135" i="2" s="1"/>
  <c r="G135" i="2"/>
  <c r="M134" i="2"/>
  <c r="G134" i="2"/>
  <c r="M131" i="2"/>
  <c r="G131" i="2"/>
  <c r="L131" i="2" s="1"/>
  <c r="N130" i="2"/>
  <c r="O130" i="2" s="1"/>
  <c r="M130" i="2"/>
  <c r="L130" i="2"/>
  <c r="G130" i="2"/>
  <c r="O129" i="2"/>
  <c r="M129" i="2"/>
  <c r="L129" i="2"/>
  <c r="K129" i="2"/>
  <c r="J129" i="2"/>
  <c r="I129" i="2"/>
  <c r="H129" i="2"/>
  <c r="G129" i="2"/>
  <c r="N129" i="2" s="1"/>
  <c r="L126" i="2"/>
  <c r="G126" i="2"/>
  <c r="N126" i="2" s="1"/>
  <c r="O126" i="2" s="1"/>
  <c r="M125" i="2"/>
  <c r="G125" i="2"/>
  <c r="L125" i="2" s="1"/>
  <c r="N124" i="2"/>
  <c r="O124" i="2" s="1"/>
  <c r="G124" i="2"/>
  <c r="L124" i="2" s="1"/>
  <c r="N123" i="2"/>
  <c r="O123" i="2" s="1"/>
  <c r="M123" i="2"/>
  <c r="L123" i="2"/>
  <c r="G123" i="2"/>
  <c r="M122" i="2"/>
  <c r="M121" i="2" s="1"/>
  <c r="G122" i="2"/>
  <c r="O116" i="2"/>
  <c r="N116" i="2"/>
  <c r="M115" i="2"/>
  <c r="L115" i="2"/>
  <c r="G115" i="2"/>
  <c r="N115" i="2" s="1"/>
  <c r="O115" i="2" s="1"/>
  <c r="N114" i="2"/>
  <c r="O114" i="2" s="1"/>
  <c r="N113" i="2"/>
  <c r="O113" i="2" s="1"/>
  <c r="N112" i="2"/>
  <c r="O112" i="2" s="1"/>
  <c r="N111" i="2"/>
  <c r="O111" i="2" s="1"/>
  <c r="N110" i="2"/>
  <c r="O110" i="2" s="1"/>
  <c r="N109" i="2"/>
  <c r="O109" i="2" s="1"/>
  <c r="N108" i="2"/>
  <c r="O108" i="2" s="1"/>
  <c r="N106" i="2"/>
  <c r="O106" i="2" s="1"/>
  <c r="M106" i="2"/>
  <c r="L106" i="2"/>
  <c r="G106" i="2"/>
  <c r="M105" i="2"/>
  <c r="G105" i="2"/>
  <c r="N105" i="2" s="1"/>
  <c r="O105" i="2" s="1"/>
  <c r="M104" i="2"/>
  <c r="G104" i="2"/>
  <c r="N104" i="2" s="1"/>
  <c r="O104" i="2" s="1"/>
  <c r="O103" i="2"/>
  <c r="N103" i="2"/>
  <c r="L103" i="2"/>
  <c r="L102" i="2"/>
  <c r="L117" i="2" s="1"/>
  <c r="G102" i="2"/>
  <c r="G117" i="2" s="1"/>
  <c r="K96" i="2"/>
  <c r="J96" i="2"/>
  <c r="I96" i="2"/>
  <c r="H96" i="2"/>
  <c r="M94" i="2"/>
  <c r="G94" i="2"/>
  <c r="N94" i="2" s="1"/>
  <c r="O94" i="2" s="1"/>
  <c r="M93" i="2"/>
  <c r="G93" i="2"/>
  <c r="M92" i="2"/>
  <c r="G92" i="2"/>
  <c r="M91" i="2"/>
  <c r="G91" i="2"/>
  <c r="N91" i="2" s="1"/>
  <c r="O91" i="2" s="1"/>
  <c r="M90" i="2"/>
  <c r="G90" i="2"/>
  <c r="M89" i="2"/>
  <c r="G89" i="2"/>
  <c r="O88" i="2"/>
  <c r="M88" i="2"/>
  <c r="G88" i="2"/>
  <c r="N88" i="2" s="1"/>
  <c r="M87" i="2"/>
  <c r="M96" i="2" s="1"/>
  <c r="G87" i="2"/>
  <c r="M83" i="2"/>
  <c r="M84" i="2" s="1"/>
  <c r="G83" i="2"/>
  <c r="G84" i="2" s="1"/>
  <c r="N84" i="2" s="1"/>
  <c r="M78" i="2"/>
  <c r="M77" i="2" s="1"/>
  <c r="G78" i="2"/>
  <c r="L78" i="2" s="1"/>
  <c r="L77" i="2" s="1"/>
  <c r="M76" i="2"/>
  <c r="M75" i="2" s="1"/>
  <c r="G76" i="2"/>
  <c r="M74" i="2"/>
  <c r="G74" i="2"/>
  <c r="L74" i="2" s="1"/>
  <c r="N73" i="2"/>
  <c r="O73" i="2" s="1"/>
  <c r="M73" i="2"/>
  <c r="L73" i="2"/>
  <c r="G73" i="2"/>
  <c r="M72" i="2"/>
  <c r="M71" i="2" s="1"/>
  <c r="G72" i="2"/>
  <c r="M70" i="2"/>
  <c r="G70" i="2"/>
  <c r="L70" i="2" s="1"/>
  <c r="N69" i="2"/>
  <c r="O69" i="2" s="1"/>
  <c r="M69" i="2"/>
  <c r="L69" i="2"/>
  <c r="G69" i="2"/>
  <c r="M68" i="2"/>
  <c r="G68" i="2"/>
  <c r="N67" i="2"/>
  <c r="O67" i="2" s="1"/>
  <c r="M67" i="2"/>
  <c r="L67" i="2"/>
  <c r="G67" i="2"/>
  <c r="M66" i="2"/>
  <c r="N65" i="2"/>
  <c r="O65" i="2" s="1"/>
  <c r="M65" i="2"/>
  <c r="L65" i="2"/>
  <c r="G65" i="2"/>
  <c r="M64" i="2"/>
  <c r="M63" i="2" s="1"/>
  <c r="G64" i="2"/>
  <c r="M62" i="2"/>
  <c r="G62" i="2"/>
  <c r="L62" i="2" s="1"/>
  <c r="N61" i="2"/>
  <c r="O61" i="2" s="1"/>
  <c r="M61" i="2"/>
  <c r="L61" i="2"/>
  <c r="G61" i="2"/>
  <c r="M60" i="2"/>
  <c r="G60" i="2"/>
  <c r="N59" i="2"/>
  <c r="O59" i="2" s="1"/>
  <c r="M59" i="2"/>
  <c r="L59" i="2"/>
  <c r="G59" i="2"/>
  <c r="M58" i="2"/>
  <c r="G58" i="2"/>
  <c r="N57" i="2"/>
  <c r="O57" i="2" s="1"/>
  <c r="M57" i="2"/>
  <c r="L57" i="2"/>
  <c r="G57" i="2"/>
  <c r="M56" i="2"/>
  <c r="G56" i="2"/>
  <c r="N55" i="2"/>
  <c r="O55" i="2" s="1"/>
  <c r="M55" i="2"/>
  <c r="L55" i="2"/>
  <c r="G55" i="2"/>
  <c r="M54" i="2"/>
  <c r="G54" i="2"/>
  <c r="M52" i="2"/>
  <c r="M51" i="2" s="1"/>
  <c r="G52" i="2"/>
  <c r="M48" i="2"/>
  <c r="N46" i="2"/>
  <c r="O46" i="2" s="1"/>
  <c r="M46" i="2"/>
  <c r="L46" i="2"/>
  <c r="L45" i="2" s="1"/>
  <c r="G46" i="2"/>
  <c r="M45" i="2"/>
  <c r="G45" i="2"/>
  <c r="N45" i="2" s="1"/>
  <c r="O45" i="2" s="1"/>
  <c r="N43" i="2"/>
  <c r="O43" i="2" s="1"/>
  <c r="M43" i="2"/>
  <c r="L43" i="2"/>
  <c r="G43" i="2"/>
  <c r="M42" i="2"/>
  <c r="M41" i="2" s="1"/>
  <c r="G42" i="2"/>
  <c r="K38" i="2"/>
  <c r="K140" i="2" s="1"/>
  <c r="K142" i="2" s="1"/>
  <c r="I38" i="2"/>
  <c r="N37" i="2"/>
  <c r="O37" i="2" s="1"/>
  <c r="M37" i="2"/>
  <c r="L37" i="2"/>
  <c r="L36" i="2" s="1"/>
  <c r="G37" i="2"/>
  <c r="M36" i="2"/>
  <c r="G36" i="2"/>
  <c r="N36" i="2" s="1"/>
  <c r="O36" i="2" s="1"/>
  <c r="M35" i="2"/>
  <c r="M34" i="2" s="1"/>
  <c r="G35" i="2"/>
  <c r="N35" i="2" s="1"/>
  <c r="O35" i="2" s="1"/>
  <c r="G34" i="2"/>
  <c r="K33" i="2"/>
  <c r="J33" i="2"/>
  <c r="I33" i="2"/>
  <c r="H33" i="2"/>
  <c r="M32" i="2"/>
  <c r="G32" i="2"/>
  <c r="N32" i="2" s="1"/>
  <c r="O32" i="2" s="1"/>
  <c r="M31" i="2"/>
  <c r="G31" i="2"/>
  <c r="K30" i="2"/>
  <c r="J30" i="2"/>
  <c r="J24" i="2" s="1"/>
  <c r="J38" i="2" s="1"/>
  <c r="I30" i="2"/>
  <c r="H30" i="2"/>
  <c r="H24" i="2" s="1"/>
  <c r="H38" i="2" s="1"/>
  <c r="M29" i="2"/>
  <c r="G29" i="2"/>
  <c r="N29" i="2" s="1"/>
  <c r="O29" i="2" s="1"/>
  <c r="M28" i="2"/>
  <c r="G28" i="2"/>
  <c r="K27" i="2"/>
  <c r="J27" i="2"/>
  <c r="I27" i="2"/>
  <c r="H27" i="2"/>
  <c r="O26" i="2"/>
  <c r="M26" i="2"/>
  <c r="G26" i="2"/>
  <c r="N26" i="2" s="1"/>
  <c r="M25" i="2"/>
  <c r="M27" i="2" s="1"/>
  <c r="G25" i="2"/>
  <c r="K24" i="2"/>
  <c r="I24" i="2"/>
  <c r="O23" i="2"/>
  <c r="M23" i="2"/>
  <c r="G23" i="2"/>
  <c r="N23" i="2" s="1"/>
  <c r="M22" i="2"/>
  <c r="M21" i="2" s="1"/>
  <c r="G22" i="2"/>
  <c r="M20" i="2"/>
  <c r="G20" i="2"/>
  <c r="N19" i="2"/>
  <c r="O19" i="2" s="1"/>
  <c r="M19" i="2"/>
  <c r="L19" i="2"/>
  <c r="G19" i="2"/>
  <c r="M18" i="2"/>
  <c r="M16" i="2" s="1"/>
  <c r="G18" i="2"/>
  <c r="N17" i="2"/>
  <c r="O17" i="2" s="1"/>
  <c r="M17" i="2"/>
  <c r="L17" i="2"/>
  <c r="G17" i="2"/>
  <c r="G16" i="2"/>
  <c r="N31" i="2" l="1"/>
  <c r="O31" i="2" s="1"/>
  <c r="G33" i="2"/>
  <c r="L31" i="2"/>
  <c r="L33" i="2" s="1"/>
  <c r="N68" i="2"/>
  <c r="O68" i="2" s="1"/>
  <c r="G66" i="2"/>
  <c r="N66" i="2" s="1"/>
  <c r="O66" i="2" s="1"/>
  <c r="L68" i="2"/>
  <c r="L66" i="2" s="1"/>
  <c r="N20" i="2"/>
  <c r="O20" i="2" s="1"/>
  <c r="L20" i="2"/>
  <c r="I140" i="2"/>
  <c r="I142" i="2" s="1"/>
  <c r="N28" i="2"/>
  <c r="O28" i="2" s="1"/>
  <c r="G30" i="2"/>
  <c r="L28" i="2"/>
  <c r="L30" i="2" s="1"/>
  <c r="M33" i="2"/>
  <c r="L42" i="2"/>
  <c r="L41" i="2" s="1"/>
  <c r="L48" i="2" s="1"/>
  <c r="N42" i="2"/>
  <c r="O42" i="2" s="1"/>
  <c r="G41" i="2"/>
  <c r="L54" i="2"/>
  <c r="N54" i="2"/>
  <c r="O54" i="2" s="1"/>
  <c r="G53" i="2"/>
  <c r="M80" i="2"/>
  <c r="L18" i="2"/>
  <c r="L16" i="2" s="1"/>
  <c r="L38" i="2" s="1"/>
  <c r="N18" i="2"/>
  <c r="O18" i="2" s="1"/>
  <c r="L22" i="2"/>
  <c r="L21" i="2" s="1"/>
  <c r="N22" i="2"/>
  <c r="O22" i="2" s="1"/>
  <c r="G21" i="2"/>
  <c r="N21" i="2" s="1"/>
  <c r="O21" i="2" s="1"/>
  <c r="N25" i="2"/>
  <c r="O25" i="2" s="1"/>
  <c r="G27" i="2"/>
  <c r="L25" i="2"/>
  <c r="L27" i="2" s="1"/>
  <c r="L24" i="2" s="1"/>
  <c r="M30" i="2"/>
  <c r="M24" i="2" s="1"/>
  <c r="M38" i="2" s="1"/>
  <c r="M98" i="2" s="1"/>
  <c r="M53" i="2"/>
  <c r="N60" i="2"/>
  <c r="O60" i="2" s="1"/>
  <c r="L60" i="2"/>
  <c r="N72" i="2"/>
  <c r="O72" i="2" s="1"/>
  <c r="G71" i="2"/>
  <c r="N71" i="2" s="1"/>
  <c r="O71" i="2" s="1"/>
  <c r="L72" i="2"/>
  <c r="L71" i="2" s="1"/>
  <c r="N87" i="2"/>
  <c r="O87" i="2" s="1"/>
  <c r="G96" i="2"/>
  <c r="N96" i="2" s="1"/>
  <c r="O96" i="2" s="1"/>
  <c r="L87" i="2"/>
  <c r="L96" i="2" s="1"/>
  <c r="M102" i="2"/>
  <c r="M128" i="2"/>
  <c r="M119" i="2" s="1"/>
  <c r="M138" i="2" s="1"/>
  <c r="N134" i="2"/>
  <c r="O134" i="2" s="1"/>
  <c r="N16" i="2"/>
  <c r="O16" i="2" s="1"/>
  <c r="L58" i="2"/>
  <c r="N58" i="2"/>
  <c r="O58" i="2" s="1"/>
  <c r="N83" i="2"/>
  <c r="L83" i="2"/>
  <c r="L84" i="2" s="1"/>
  <c r="N122" i="2"/>
  <c r="O122" i="2" s="1"/>
  <c r="G119" i="2"/>
  <c r="L122" i="2"/>
  <c r="L119" i="2" s="1"/>
  <c r="L138" i="2" s="1"/>
  <c r="L140" i="2" s="1"/>
  <c r="N52" i="2"/>
  <c r="O52" i="2" s="1"/>
  <c r="G51" i="2"/>
  <c r="N51" i="2" s="1"/>
  <c r="O51" i="2" s="1"/>
  <c r="L52" i="2"/>
  <c r="L51" i="2" s="1"/>
  <c r="N56" i="2"/>
  <c r="O56" i="2" s="1"/>
  <c r="L56" i="2"/>
  <c r="N64" i="2"/>
  <c r="O64" i="2" s="1"/>
  <c r="G63" i="2"/>
  <c r="N63" i="2" s="1"/>
  <c r="O63" i="2" s="1"/>
  <c r="L64" i="2"/>
  <c r="L63" i="2" s="1"/>
  <c r="N76" i="2"/>
  <c r="O76" i="2" s="1"/>
  <c r="G75" i="2"/>
  <c r="L76" i="2"/>
  <c r="L75" i="2" s="1"/>
  <c r="N62" i="2"/>
  <c r="O62" i="2" s="1"/>
  <c r="N70" i="2"/>
  <c r="O70" i="2" s="1"/>
  <c r="N74" i="2"/>
  <c r="O74" i="2" s="1"/>
  <c r="G77" i="2"/>
  <c r="N77" i="2" s="1"/>
  <c r="O77" i="2" s="1"/>
  <c r="N78" i="2"/>
  <c r="O78" i="2" s="1"/>
  <c r="N125" i="2"/>
  <c r="O125" i="2" s="1"/>
  <c r="N131" i="2"/>
  <c r="O131" i="2" s="1"/>
  <c r="M140" i="2" l="1"/>
  <c r="G80" i="2"/>
  <c r="N80" i="2" s="1"/>
  <c r="O80" i="2" s="1"/>
  <c r="N75" i="2"/>
  <c r="O75" i="2" s="1"/>
  <c r="G138" i="2"/>
  <c r="N119" i="2"/>
  <c r="O119" i="2" s="1"/>
  <c r="L53" i="2"/>
  <c r="M117" i="2"/>
  <c r="N117" i="2" s="1"/>
  <c r="O117" i="2" s="1"/>
  <c r="N102" i="2"/>
  <c r="O102" i="2" s="1"/>
  <c r="G24" i="2"/>
  <c r="N24" i="2" s="1"/>
  <c r="O24" i="2" s="1"/>
  <c r="G48" i="2"/>
  <c r="N48" i="2" s="1"/>
  <c r="O48" i="2" s="1"/>
  <c r="N41" i="2"/>
  <c r="O41" i="2" s="1"/>
  <c r="L80" i="2"/>
  <c r="L98" i="2" s="1"/>
  <c r="L142" i="2" s="1"/>
  <c r="N53" i="2"/>
  <c r="O53" i="2" s="1"/>
  <c r="G140" i="2" l="1"/>
  <c r="N138" i="2"/>
  <c r="O138" i="2" s="1"/>
  <c r="G38" i="2"/>
  <c r="N38" i="2" l="1"/>
  <c r="O38" i="2" s="1"/>
  <c r="G98" i="2"/>
  <c r="N98" i="2" s="1"/>
  <c r="O98" i="2" s="1"/>
  <c r="N140" i="2"/>
  <c r="O140" i="2" s="1"/>
  <c r="G143" i="2" l="1"/>
  <c r="G142" i="2"/>
</calcChain>
</file>

<file path=xl/sharedStrings.xml><?xml version="1.0" encoding="utf-8"?>
<sst xmlns="http://schemas.openxmlformats.org/spreadsheetml/2006/main" count="177" uniqueCount="171">
  <si>
    <t>NERACA KOMPARATIF</t>
  </si>
  <si>
    <t xml:space="preserve">PEMERINTAH PROVINSI JAWA TENGAH </t>
  </si>
  <si>
    <t>Per 31 Desember 2015 dan 2014</t>
  </si>
  <si>
    <t>(Dalam Rupiah)</t>
  </si>
  <si>
    <t>URAIAN</t>
  </si>
  <si>
    <t>REF</t>
  </si>
  <si>
    <t>PER 31 DES 2015</t>
  </si>
  <si>
    <t>KOREKSI BPK</t>
  </si>
  <si>
    <t>PER 31 DES 2014</t>
  </si>
  <si>
    <t>(AUDITED)</t>
  </si>
  <si>
    <t>DEBET</t>
  </si>
  <si>
    <t>KREDIT</t>
  </si>
  <si>
    <t>(UNAUDITED)</t>
  </si>
  <si>
    <t xml:space="preserve">ASET </t>
  </si>
  <si>
    <t>ASET LANCAR</t>
  </si>
  <si>
    <t>kenaikan/ penurunan</t>
  </si>
  <si>
    <t>prosentase</t>
  </si>
  <si>
    <t>Kas</t>
  </si>
  <si>
    <t>Kas di Kas Daerah</t>
  </si>
  <si>
    <t>5.3.1.1.1.1</t>
  </si>
  <si>
    <t>Kas di Bendahara Pengeluaran</t>
  </si>
  <si>
    <t>5.3.1.1.1.2</t>
  </si>
  <si>
    <t>Kas di Bendahara Penerimaan</t>
  </si>
  <si>
    <t>5.3.1.1.1.3</t>
  </si>
  <si>
    <t>Kas di Bendahara BLUD</t>
  </si>
  <si>
    <t>5.3.1.1.1.4</t>
  </si>
  <si>
    <t>Setara Kas</t>
  </si>
  <si>
    <t xml:space="preserve">Deposito Daerah </t>
  </si>
  <si>
    <t>5.3.1.1.2.1</t>
  </si>
  <si>
    <t>Deposito BLUD</t>
  </si>
  <si>
    <t>5.3.1.1.2.2</t>
  </si>
  <si>
    <t>Piutang</t>
  </si>
  <si>
    <t>Piutang Pajak</t>
  </si>
  <si>
    <t>5.3.1.1.3.1</t>
  </si>
  <si>
    <t>Penyisihan Piutang Pajak</t>
  </si>
  <si>
    <t>5.3.1.1.3.2</t>
  </si>
  <si>
    <t>Piutang Pajak Netto</t>
  </si>
  <si>
    <t>Piutang Retribusi</t>
  </si>
  <si>
    <t>5.3.1.1.3.3</t>
  </si>
  <si>
    <t>Penyisihan Piutang Retribusi</t>
  </si>
  <si>
    <t>5.3.1.1.3.4</t>
  </si>
  <si>
    <t>Piutang Retribusi Netto</t>
  </si>
  <si>
    <t>Piutang Lainnya</t>
  </si>
  <si>
    <t>5.3.1.1.3.5</t>
  </si>
  <si>
    <t>Penyisihan Piutang Lainnya</t>
  </si>
  <si>
    <t>5.3.1.1.3.6</t>
  </si>
  <si>
    <t>Piutang Lainnya  Netto</t>
  </si>
  <si>
    <t>Belanja Dibayar Dimuka</t>
  </si>
  <si>
    <t>5.3.1.1.4</t>
  </si>
  <si>
    <t>Persediaan</t>
  </si>
  <si>
    <t>5.3.1.1.5</t>
  </si>
  <si>
    <t xml:space="preserve"> JUMLAH ASET LANCAR </t>
  </si>
  <si>
    <t>INVESTASI JANGKA PANJANG</t>
  </si>
  <si>
    <t>Investasi Nonpermanen</t>
  </si>
  <si>
    <t>Investasi Nonpermanen Lainnya</t>
  </si>
  <si>
    <t>5.3.1.2.1.1</t>
  </si>
  <si>
    <t>Investasi Nonpermanen Lainnya-Diragukan Tertagih</t>
  </si>
  <si>
    <t>5.3.1.2.1.2</t>
  </si>
  <si>
    <t>Investasi Permanen</t>
  </si>
  <si>
    <t>Penyertaaan Modal Pemerintah Daerah</t>
  </si>
  <si>
    <t>5.3.1.2.2</t>
  </si>
  <si>
    <t xml:space="preserve">  JUMLAH INVESTASI JANGKA PANJANG </t>
  </si>
  <si>
    <t>ASET TETAP</t>
  </si>
  <si>
    <t>Tanah</t>
  </si>
  <si>
    <t>5.3.1.3.1</t>
  </si>
  <si>
    <t>Peralatan dan Mesin</t>
  </si>
  <si>
    <t>Alat Berat</t>
  </si>
  <si>
    <t>5.3.1.3.2.1</t>
  </si>
  <si>
    <t>Alat Angkutan</t>
  </si>
  <si>
    <t>5.3.1.3.2.2</t>
  </si>
  <si>
    <t>Alat Bengkel</t>
  </si>
  <si>
    <t>5.3.1.3.2.3</t>
  </si>
  <si>
    <t>Alat Pertanian dan Peternakan</t>
  </si>
  <si>
    <t>5.3.1.3.2.4</t>
  </si>
  <si>
    <t>Alat Kantor dan Rumah Tangga</t>
  </si>
  <si>
    <t>5.3.1.3.2.5</t>
  </si>
  <si>
    <t>Alat Studio dan Alat Komunikasi</t>
  </si>
  <si>
    <t>5.3.1.3.2.6</t>
  </si>
  <si>
    <t>Alat Kedokteran</t>
  </si>
  <si>
    <t>5.3.1.3.2.7</t>
  </si>
  <si>
    <t>Alat Laboratorium</t>
  </si>
  <si>
    <t>5.3.1.3.2.8</t>
  </si>
  <si>
    <t>Alat Keamanan</t>
  </si>
  <si>
    <t>5.3.1.3.2.9</t>
  </si>
  <si>
    <t>Gedung dan Bangunan</t>
  </si>
  <si>
    <t>Bangunan Gedung</t>
  </si>
  <si>
    <t>5.3.1.3.3.1</t>
  </si>
  <si>
    <t>Bangunan Monumen</t>
  </si>
  <si>
    <t>5.3.1.3.3.2</t>
  </si>
  <si>
    <t>Jalan, Irigasi, dan Jaringan</t>
  </si>
  <si>
    <t>Jalan dan Jembatan</t>
  </si>
  <si>
    <t>5.3.1.3.4.1</t>
  </si>
  <si>
    <t>Bangunan Air (Irigasi)</t>
  </si>
  <si>
    <t>5.3.1.3.4.2</t>
  </si>
  <si>
    <t xml:space="preserve">Instalasi </t>
  </si>
  <si>
    <t>5.3.1.3.4.3</t>
  </si>
  <si>
    <t>Jaringan</t>
  </si>
  <si>
    <t>5.3.1.3.4.4</t>
  </si>
  <si>
    <t>Aset Tetap Lainnya</t>
  </si>
  <si>
    <t>Buku dan Perpustakaan</t>
  </si>
  <si>
    <t>5.3.1.3.5.1</t>
  </si>
  <si>
    <t>Barang Bercorak Kesenian/Kebudayaan</t>
  </si>
  <si>
    <t>5.3.1.3.5.2</t>
  </si>
  <si>
    <t>Hewan/Ternak dan Tumbuhan</t>
  </si>
  <si>
    <t>5.3.1.3.5.3</t>
  </si>
  <si>
    <t>Konstruksi dalam Pengerjaan</t>
  </si>
  <si>
    <t>5.3.1.3.6</t>
  </si>
  <si>
    <t>Akumulasi Penyusutan Aset Tetap</t>
  </si>
  <si>
    <t>Akumulasi Penyusutan</t>
  </si>
  <si>
    <t>5.3.1.3.7</t>
  </si>
  <si>
    <t xml:space="preserve"> JUMLAH ASET TETAP </t>
  </si>
  <si>
    <t>DANA CADANGAN</t>
  </si>
  <si>
    <t>Dana Cadangan</t>
  </si>
  <si>
    <t>5.3.1.4</t>
  </si>
  <si>
    <t xml:space="preserve"> JUMLAH DANA CADANGAN </t>
  </si>
  <si>
    <t>ASET LAINNYA</t>
  </si>
  <si>
    <t>Aset Dikerjasamakan</t>
  </si>
  <si>
    <t>5.3.1.5.1</t>
  </si>
  <si>
    <t>Aset Tak Berwujud</t>
  </si>
  <si>
    <t>5.3.1.5.2</t>
  </si>
  <si>
    <t>Akumulasi Amortisasi Aset Tak Berwujud</t>
  </si>
  <si>
    <t>Akumulasi Amortisasi Aset Tak Berwujud Netto</t>
  </si>
  <si>
    <t>Aset Rusak Berat</t>
  </si>
  <si>
    <t>5.3.1.5.3</t>
  </si>
  <si>
    <t>Akumulasi Penyusutan Aset Lainnya</t>
  </si>
  <si>
    <t>Akumulasi Penyusutan Aset Lainnya Netto</t>
  </si>
  <si>
    <t>Aset Lain-lain</t>
  </si>
  <si>
    <t>5.3.1.5.4</t>
  </si>
  <si>
    <t>JUMLAH ASET LAINNYA</t>
  </si>
  <si>
    <t xml:space="preserve"> JUMLAH ASET </t>
  </si>
  <si>
    <t>KEWAJIBAN</t>
  </si>
  <si>
    <t>KEWAJIBAN JANGKA PENDEK</t>
  </si>
  <si>
    <t>Utang Perhitungan Fihak Ketiga (PFK)</t>
  </si>
  <si>
    <t>5.1.2.1.1</t>
  </si>
  <si>
    <t>Pendapatan Diterima Dimuka</t>
  </si>
  <si>
    <t>5.3.2.1.1</t>
  </si>
  <si>
    <t>Utang Belanja</t>
  </si>
  <si>
    <t>5.3.2.1.2</t>
  </si>
  <si>
    <t>Utang Jangka Pendek Lainnya</t>
  </si>
  <si>
    <t>5.3.2.1.3</t>
  </si>
  <si>
    <t>KEWAJIBAN JANGKA PANJANG</t>
  </si>
  <si>
    <t>Utang Dalam Negeri-Pemerintah Pusat</t>
  </si>
  <si>
    <t>Utang Luar Negeri-Pemerintah Daerah Lainnya</t>
  </si>
  <si>
    <t>Utang Dalam Negeri-Lembaga Keuangan Bank</t>
  </si>
  <si>
    <t>Utang Dalam Negeri-Lembaga Keuangan bukan Bank</t>
  </si>
  <si>
    <t>Utang Dalam Negeri-Obligasi</t>
  </si>
  <si>
    <t>Utang Jangka Panjang Lainnya</t>
  </si>
  <si>
    <t xml:space="preserve"> Jumlah Kewajiban Jangka Panjang </t>
  </si>
  <si>
    <t xml:space="preserve">          JUMLAH KEWAJIBAN </t>
  </si>
  <si>
    <t>EKUITAS</t>
  </si>
  <si>
    <t>5.3.3.</t>
  </si>
  <si>
    <t>EKUITAS DANA LANCAR</t>
  </si>
  <si>
    <t>Perubahan SAL</t>
  </si>
  <si>
    <t>Pendapatan yang Ditangguhkan</t>
  </si>
  <si>
    <t>Cadangan Piutang</t>
  </si>
  <si>
    <t>Cadangan Persediaan</t>
  </si>
  <si>
    <t>Dana yang Harus Disediakan untuk Pembayaran Utang Jangka Pendek</t>
  </si>
  <si>
    <t>EKUITAS DANA INVESTASI</t>
  </si>
  <si>
    <t>Diinvestasikan Dalam Investasi Jangka Panjang</t>
  </si>
  <si>
    <t>Diinvestasikan dalam Aset Tetap</t>
  </si>
  <si>
    <t>Diinvestasikan dalam Aset Lainnya</t>
  </si>
  <si>
    <t>EKUITAS DANA CADANGAN</t>
  </si>
  <si>
    <t>Diinvestasikan dalam Dana Cadangan</t>
  </si>
  <si>
    <t>Ekuitas Beban Dibayar Dimuka</t>
  </si>
  <si>
    <t>Ekuitas Pendapatan Dibayar Dimuka</t>
  </si>
  <si>
    <t xml:space="preserve">          JUMLAH EKUITAS</t>
  </si>
  <si>
    <t xml:space="preserve">TOTAL KEWAJIBAN DAN EKUITAS DANA </t>
  </si>
  <si>
    <t xml:space="preserve">* </t>
  </si>
  <si>
    <t>Lihat Catatan Atas Laporan Keuangan yang merupakan bagian yang tidak terpisahkan dari laporan keuangan secara keseluruhan</t>
  </si>
  <si>
    <t>GUBERNUR JAWA TENGAH,</t>
  </si>
  <si>
    <t>GANJAR PRANOWO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</si>
</sst>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2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indexed="8"/>
      <name val="Times New Roman"/>
      <family val="1"/>
    </font>
    <font>
      <sz val="16"/>
      <color indexed="8"/>
      <name val="Times New Roman"/>
      <family val="1"/>
    </font>
    <font>
      <sz val="16"/>
      <color indexed="8"/>
      <name val="Calibri"/>
      <family val="2"/>
      <charset val="1"/>
    </font>
    <font>
      <b/>
      <sz val="16"/>
      <color indexed="8"/>
      <name val="Times New Roman"/>
      <family val="1"/>
    </font>
    <font>
      <sz val="16"/>
      <color indexed="10"/>
      <name val="Times New Roman"/>
      <family val="1"/>
    </font>
    <font>
      <sz val="16"/>
      <name val="Times New Roman"/>
      <family val="1"/>
    </font>
    <font>
      <sz val="11"/>
      <color indexed="8"/>
      <name val="Calibri"/>
      <family val="2"/>
    </font>
    <font>
      <b/>
      <sz val="16"/>
      <name val="Times New Roman"/>
      <family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6"/>
      <color theme="0"/>
      <name val="Times New Roman"/>
      <family val="1"/>
    </font>
    <font>
      <i/>
      <sz val="16"/>
      <color indexed="8"/>
      <name val="Times New Roman"/>
      <family val="1"/>
    </font>
    <font>
      <sz val="10"/>
      <name val="Arial"/>
      <family val="2"/>
    </font>
    <font>
      <i/>
      <sz val="16"/>
      <name val="Arial Narrow"/>
      <family val="2"/>
    </font>
    <font>
      <i/>
      <sz val="16"/>
      <color indexed="8"/>
      <name val="Calibri"/>
      <family val="2"/>
      <charset val="1"/>
    </font>
    <font>
      <i/>
      <sz val="16"/>
      <color theme="0"/>
      <name val="Arial Narrow"/>
      <family val="2"/>
    </font>
    <font>
      <b/>
      <sz val="16"/>
      <color indexed="8"/>
      <name val="Calibri"/>
      <family val="2"/>
      <charset val="1"/>
    </font>
    <font>
      <sz val="20"/>
      <color theme="1"/>
      <name val="Calibri"/>
      <family val="2"/>
      <charset val="1"/>
      <scheme val="minor"/>
    </font>
    <font>
      <sz val="18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0" fontId="1" fillId="0" borderId="0"/>
    <xf numFmtId="41" fontId="8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/>
  </cellStyleXfs>
  <cellXfs count="228">
    <xf numFmtId="0" fontId="0" fillId="0" borderId="0" xfId="0"/>
    <xf numFmtId="0" fontId="1" fillId="0" borderId="0" xfId="1"/>
    <xf numFmtId="0" fontId="1" fillId="0" borderId="0" xfId="1" applyAlignment="1"/>
    <xf numFmtId="0" fontId="1" fillId="2" borderId="0" xfId="1" applyFill="1"/>
    <xf numFmtId="0" fontId="1" fillId="0" borderId="0" xfId="1" applyBorder="1"/>
    <xf numFmtId="4" fontId="1" fillId="0" borderId="0" xfId="1" applyNumberFormat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Border="1"/>
    <xf numFmtId="0" fontId="3" fillId="0" borderId="0" xfId="1" applyFont="1"/>
    <xf numFmtId="0" fontId="4" fillId="0" borderId="0" xfId="1" applyFont="1"/>
    <xf numFmtId="4" fontId="4" fillId="0" borderId="0" xfId="1" applyNumberFormat="1" applyFont="1"/>
    <xf numFmtId="0" fontId="4" fillId="2" borderId="0" xfId="1" applyFont="1" applyFill="1"/>
    <xf numFmtId="0" fontId="4" fillId="0" borderId="0" xfId="1" applyFont="1" applyBorder="1"/>
    <xf numFmtId="0" fontId="3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5" fillId="4" borderId="12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2" xfId="1" applyFont="1" applyBorder="1"/>
    <xf numFmtId="0" fontId="5" fillId="0" borderId="23" xfId="1" applyFont="1" applyBorder="1"/>
    <xf numFmtId="0" fontId="5" fillId="0" borderId="24" xfId="1" applyFont="1" applyBorder="1"/>
    <xf numFmtId="0" fontId="5" fillId="0" borderId="25" xfId="1" applyFont="1" applyBorder="1" applyAlignment="1">
      <alignment horizontal="center"/>
    </xf>
    <xf numFmtId="4" fontId="5" fillId="0" borderId="25" xfId="1" applyNumberFormat="1" applyFont="1" applyBorder="1"/>
    <xf numFmtId="4" fontId="5" fillId="2" borderId="25" xfId="1" applyNumberFormat="1" applyFont="1" applyFill="1" applyBorder="1"/>
    <xf numFmtId="4" fontId="5" fillId="0" borderId="26" xfId="1" applyNumberFormat="1" applyFont="1" applyBorder="1"/>
    <xf numFmtId="0" fontId="5" fillId="0" borderId="0" xfId="1" applyFont="1"/>
    <xf numFmtId="0" fontId="6" fillId="0" borderId="25" xfId="1" applyFont="1" applyBorder="1" applyAlignment="1">
      <alignment horizontal="center"/>
    </xf>
    <xf numFmtId="3" fontId="5" fillId="0" borderId="25" xfId="1" applyNumberFormat="1" applyFont="1" applyBorder="1"/>
    <xf numFmtId="3" fontId="5" fillId="2" borderId="25" xfId="1" applyNumberFormat="1" applyFont="1" applyFill="1" applyBorder="1"/>
    <xf numFmtId="4" fontId="5" fillId="0" borderId="25" xfId="1" applyNumberFormat="1" applyFont="1" applyFill="1" applyBorder="1"/>
    <xf numFmtId="4" fontId="5" fillId="0" borderId="0" xfId="1" applyNumberFormat="1" applyFont="1" applyBorder="1"/>
    <xf numFmtId="2" fontId="5" fillId="0" borderId="0" xfId="1" applyNumberFormat="1" applyFont="1"/>
    <xf numFmtId="0" fontId="3" fillId="0" borderId="22" xfId="1" applyFont="1" applyBorder="1"/>
    <xf numFmtId="0" fontId="3" fillId="0" borderId="23" xfId="1" applyFont="1" applyBorder="1"/>
    <xf numFmtId="0" fontId="3" fillId="0" borderId="24" xfId="1" applyFont="1" applyBorder="1"/>
    <xf numFmtId="0" fontId="7" fillId="0" borderId="25" xfId="1" applyFont="1" applyBorder="1" applyAlignment="1">
      <alignment horizontal="center"/>
    </xf>
    <xf numFmtId="4" fontId="3" fillId="0" borderId="25" xfId="1" applyNumberFormat="1" applyFont="1" applyFill="1" applyBorder="1"/>
    <xf numFmtId="3" fontId="3" fillId="0" borderId="25" xfId="1" applyNumberFormat="1" applyFont="1" applyBorder="1"/>
    <xf numFmtId="4" fontId="3" fillId="0" borderId="25" xfId="1" applyNumberFormat="1" applyFont="1" applyBorder="1"/>
    <xf numFmtId="3" fontId="3" fillId="2" borderId="25" xfId="1" applyNumberFormat="1" applyFont="1" applyFill="1" applyBorder="1"/>
    <xf numFmtId="4" fontId="3" fillId="0" borderId="26" xfId="1" applyNumberFormat="1" applyFont="1" applyBorder="1"/>
    <xf numFmtId="3" fontId="3" fillId="0" borderId="25" xfId="1" applyNumberFormat="1" applyFont="1" applyFill="1" applyBorder="1"/>
    <xf numFmtId="164" fontId="3" fillId="0" borderId="25" xfId="2" applyNumberFormat="1" applyFont="1" applyFill="1" applyBorder="1"/>
    <xf numFmtId="164" fontId="3" fillId="0" borderId="25" xfId="1" applyNumberFormat="1" applyFont="1" applyBorder="1"/>
    <xf numFmtId="164" fontId="3" fillId="0" borderId="25" xfId="1" applyNumberFormat="1" applyFont="1" applyFill="1" applyBorder="1"/>
    <xf numFmtId="164" fontId="3" fillId="0" borderId="25" xfId="2" applyNumberFormat="1" applyFont="1" applyBorder="1"/>
    <xf numFmtId="0" fontId="3" fillId="0" borderId="23" xfId="1" applyFont="1" applyBorder="1" applyAlignment="1">
      <alignment horizontal="center"/>
    </xf>
    <xf numFmtId="4" fontId="3" fillId="0" borderId="0" xfId="1" applyNumberFormat="1" applyFont="1"/>
    <xf numFmtId="0" fontId="5" fillId="0" borderId="23" xfId="1" applyFont="1" applyBorder="1" applyAlignment="1">
      <alignment horizontal="center"/>
    </xf>
    <xf numFmtId="0" fontId="9" fillId="0" borderId="25" xfId="1" applyFont="1" applyBorder="1" applyAlignment="1">
      <alignment horizontal="center"/>
    </xf>
    <xf numFmtId="164" fontId="5" fillId="0" borderId="25" xfId="2" applyNumberFormat="1" applyFont="1" applyBorder="1"/>
    <xf numFmtId="3" fontId="5" fillId="0" borderId="25" xfId="1" applyNumberFormat="1" applyFont="1" applyFill="1" applyBorder="1"/>
    <xf numFmtId="0" fontId="5" fillId="0" borderId="23" xfId="1" applyFont="1" applyBorder="1" applyAlignment="1">
      <alignment horizontal="right"/>
    </xf>
    <xf numFmtId="0" fontId="5" fillId="0" borderId="24" xfId="1" applyFont="1" applyBorder="1" applyAlignment="1">
      <alignment horizontal="right"/>
    </xf>
    <xf numFmtId="41" fontId="5" fillId="0" borderId="25" xfId="3" applyFont="1" applyFill="1" applyBorder="1"/>
    <xf numFmtId="3" fontId="5" fillId="0" borderId="25" xfId="3" applyNumberFormat="1" applyFont="1" applyBorder="1"/>
    <xf numFmtId="41" fontId="5" fillId="0" borderId="25" xfId="3" applyFont="1" applyBorder="1"/>
    <xf numFmtId="3" fontId="5" fillId="2" borderId="25" xfId="3" applyNumberFormat="1" applyFont="1" applyFill="1" applyBorder="1"/>
    <xf numFmtId="0" fontId="5" fillId="0" borderId="26" xfId="1" applyFont="1" applyBorder="1"/>
    <xf numFmtId="41" fontId="5" fillId="0" borderId="25" xfId="1" applyNumberFormat="1" applyFont="1" applyFill="1" applyBorder="1"/>
    <xf numFmtId="41" fontId="5" fillId="0" borderId="25" xfId="1" applyNumberFormat="1" applyFont="1" applyBorder="1"/>
    <xf numFmtId="43" fontId="3" fillId="0" borderId="25" xfId="1" applyNumberFormat="1" applyFont="1" applyFill="1" applyBorder="1"/>
    <xf numFmtId="164" fontId="3" fillId="0" borderId="25" xfId="4" applyNumberFormat="1" applyFont="1" applyFill="1" applyBorder="1"/>
    <xf numFmtId="43" fontId="3" fillId="0" borderId="26" xfId="1" applyNumberFormat="1" applyFont="1" applyBorder="1"/>
    <xf numFmtId="0" fontId="5" fillId="0" borderId="25" xfId="1" applyFont="1" applyFill="1" applyBorder="1"/>
    <xf numFmtId="0" fontId="3" fillId="0" borderId="25" xfId="1" applyFont="1" applyBorder="1" applyAlignment="1">
      <alignment horizontal="center"/>
    </xf>
    <xf numFmtId="0" fontId="5" fillId="0" borderId="24" xfId="1" applyFont="1" applyBorder="1" applyAlignment="1">
      <alignment horizontal="right"/>
    </xf>
    <xf numFmtId="0" fontId="3" fillId="0" borderId="25" xfId="1" applyFont="1" applyBorder="1"/>
    <xf numFmtId="0" fontId="3" fillId="0" borderId="25" xfId="1" applyFont="1" applyFill="1" applyBorder="1"/>
    <xf numFmtId="0" fontId="3" fillId="0" borderId="26" xfId="1" applyFont="1" applyBorder="1"/>
    <xf numFmtId="43" fontId="5" fillId="0" borderId="0" xfId="5" applyFont="1"/>
    <xf numFmtId="43" fontId="5" fillId="0" borderId="0" xfId="1" applyNumberFormat="1" applyFont="1"/>
    <xf numFmtId="43" fontId="3" fillId="0" borderId="0" xfId="5" applyFont="1"/>
    <xf numFmtId="0" fontId="3" fillId="0" borderId="27" xfId="1" applyFont="1" applyBorder="1"/>
    <xf numFmtId="0" fontId="3" fillId="0" borderId="28" xfId="1" applyFont="1" applyBorder="1"/>
    <xf numFmtId="0" fontId="3" fillId="0" borderId="29" xfId="1" applyFont="1" applyBorder="1"/>
    <xf numFmtId="3" fontId="3" fillId="0" borderId="30" xfId="1" applyNumberFormat="1" applyFont="1" applyBorder="1"/>
    <xf numFmtId="4" fontId="3" fillId="0" borderId="30" xfId="1" applyNumberFormat="1" applyFont="1" applyFill="1" applyBorder="1"/>
    <xf numFmtId="3" fontId="3" fillId="0" borderId="30" xfId="1" applyNumberFormat="1" applyFont="1" applyFill="1" applyBorder="1"/>
    <xf numFmtId="0" fontId="3" fillId="0" borderId="17" xfId="1" applyFont="1" applyBorder="1"/>
    <xf numFmtId="0" fontId="3" fillId="0" borderId="18" xfId="1" applyFont="1" applyBorder="1"/>
    <xf numFmtId="0" fontId="3" fillId="0" borderId="19" xfId="1" applyFont="1" applyBorder="1"/>
    <xf numFmtId="3" fontId="3" fillId="0" borderId="20" xfId="1" applyNumberFormat="1" applyFont="1" applyBorder="1"/>
    <xf numFmtId="4" fontId="3" fillId="0" borderId="20" xfId="1" applyNumberFormat="1" applyFont="1" applyFill="1" applyBorder="1"/>
    <xf numFmtId="3" fontId="3" fillId="0" borderId="20" xfId="1" applyNumberFormat="1" applyFont="1" applyFill="1" applyBorder="1"/>
    <xf numFmtId="164" fontId="5" fillId="0" borderId="25" xfId="3" applyNumberFormat="1" applyFont="1" applyBorder="1"/>
    <xf numFmtId="164" fontId="5" fillId="0" borderId="25" xfId="3" applyNumberFormat="1" applyFont="1" applyFill="1" applyBorder="1"/>
    <xf numFmtId="164" fontId="5" fillId="0" borderId="26" xfId="2" applyNumberFormat="1" applyFont="1" applyBorder="1"/>
    <xf numFmtId="164" fontId="3" fillId="0" borderId="25" xfId="3" applyNumberFormat="1" applyFont="1" applyBorder="1"/>
    <xf numFmtId="41" fontId="3" fillId="0" borderId="25" xfId="3" applyNumberFormat="1" applyFont="1" applyBorder="1"/>
    <xf numFmtId="164" fontId="3" fillId="0" borderId="25" xfId="3" applyNumberFormat="1" applyFont="1" applyFill="1" applyBorder="1"/>
    <xf numFmtId="41" fontId="3" fillId="0" borderId="25" xfId="3" applyNumberFormat="1" applyFont="1" applyFill="1" applyBorder="1"/>
    <xf numFmtId="164" fontId="3" fillId="0" borderId="26" xfId="2" applyNumberFormat="1" applyFont="1" applyBorder="1"/>
    <xf numFmtId="0" fontId="3" fillId="0" borderId="20" xfId="1" applyFont="1" applyBorder="1" applyAlignment="1">
      <alignment horizontal="center"/>
    </xf>
    <xf numFmtId="41" fontId="3" fillId="0" borderId="20" xfId="3" applyFont="1" applyBorder="1"/>
    <xf numFmtId="41" fontId="3" fillId="0" borderId="20" xfId="3" applyFont="1" applyFill="1" applyBorder="1"/>
    <xf numFmtId="41" fontId="3" fillId="0" borderId="31" xfId="3" applyFont="1" applyBorder="1"/>
    <xf numFmtId="2" fontId="3" fillId="0" borderId="26" xfId="3" applyNumberFormat="1" applyFont="1" applyBorder="1"/>
    <xf numFmtId="0" fontId="5" fillId="0" borderId="32" xfId="1" applyFont="1" applyBorder="1"/>
    <xf numFmtId="0" fontId="5" fillId="0" borderId="33" xfId="1" applyFont="1" applyBorder="1"/>
    <xf numFmtId="0" fontId="5" fillId="0" borderId="33" xfId="1" applyFont="1" applyBorder="1" applyAlignment="1">
      <alignment horizontal="right"/>
    </xf>
    <xf numFmtId="0" fontId="5" fillId="0" borderId="34" xfId="1" applyFont="1" applyBorder="1" applyAlignment="1">
      <alignment horizontal="right"/>
    </xf>
    <xf numFmtId="0" fontId="5" fillId="0" borderId="35" xfId="1" applyFont="1" applyBorder="1" applyAlignment="1">
      <alignment horizontal="center"/>
    </xf>
    <xf numFmtId="4" fontId="5" fillId="0" borderId="35" xfId="1" applyNumberFormat="1" applyFont="1" applyFill="1" applyBorder="1"/>
    <xf numFmtId="3" fontId="5" fillId="0" borderId="35" xfId="1" applyNumberFormat="1" applyFont="1" applyBorder="1"/>
    <xf numFmtId="3" fontId="5" fillId="0" borderId="35" xfId="1" applyNumberFormat="1" applyFont="1" applyFill="1" applyBorder="1"/>
    <xf numFmtId="2" fontId="5" fillId="0" borderId="36" xfId="1" applyNumberFormat="1" applyFont="1" applyBorder="1"/>
    <xf numFmtId="0" fontId="3" fillId="0" borderId="37" xfId="1" applyFont="1" applyBorder="1"/>
    <xf numFmtId="0" fontId="3" fillId="0" borderId="38" xfId="1" applyFont="1" applyBorder="1"/>
    <xf numFmtId="0" fontId="3" fillId="0" borderId="39" xfId="1" applyFont="1" applyBorder="1"/>
    <xf numFmtId="0" fontId="3" fillId="0" borderId="40" xfId="1" applyFont="1" applyBorder="1" applyAlignment="1">
      <alignment horizontal="center"/>
    </xf>
    <xf numFmtId="0" fontId="3" fillId="0" borderId="40" xfId="1" applyFont="1" applyFill="1" applyBorder="1"/>
    <xf numFmtId="3" fontId="3" fillId="0" borderId="40" xfId="1" applyNumberFormat="1" applyFont="1" applyBorder="1"/>
    <xf numFmtId="3" fontId="3" fillId="0" borderId="40" xfId="1" applyNumberFormat="1" applyFont="1" applyFill="1" applyBorder="1"/>
    <xf numFmtId="0" fontId="3" fillId="0" borderId="41" xfId="1" applyFont="1" applyBorder="1"/>
    <xf numFmtId="0" fontId="5" fillId="0" borderId="17" xfId="1" applyFont="1" applyBorder="1"/>
    <xf numFmtId="0" fontId="5" fillId="0" borderId="18" xfId="1" applyFont="1" applyBorder="1"/>
    <xf numFmtId="0" fontId="5" fillId="0" borderId="19" xfId="1" applyFont="1" applyBorder="1"/>
    <xf numFmtId="0" fontId="5" fillId="0" borderId="20" xfId="1" applyFont="1" applyFill="1" applyBorder="1"/>
    <xf numFmtId="3" fontId="5" fillId="0" borderId="20" xfId="1" applyNumberFormat="1" applyFont="1" applyBorder="1"/>
    <xf numFmtId="3" fontId="5" fillId="0" borderId="20" xfId="1" applyNumberFormat="1" applyFont="1" applyFill="1" applyBorder="1"/>
    <xf numFmtId="0" fontId="5" fillId="0" borderId="31" xfId="1" applyFont="1" applyBorder="1"/>
    <xf numFmtId="43" fontId="3" fillId="0" borderId="25" xfId="5" applyFont="1" applyFill="1" applyBorder="1"/>
    <xf numFmtId="0" fontId="7" fillId="0" borderId="30" xfId="1" applyFont="1" applyBorder="1" applyAlignment="1">
      <alignment horizontal="center"/>
    </xf>
    <xf numFmtId="4" fontId="3" fillId="0" borderId="42" xfId="1" applyNumberFormat="1" applyFont="1" applyBorder="1"/>
    <xf numFmtId="0" fontId="7" fillId="0" borderId="20" xfId="1" applyFont="1" applyBorder="1" applyAlignment="1">
      <alignment horizontal="center"/>
    </xf>
    <xf numFmtId="43" fontId="3" fillId="0" borderId="20" xfId="5" applyFont="1" applyFill="1" applyBorder="1"/>
    <xf numFmtId="4" fontId="3" fillId="0" borderId="31" xfId="1" applyNumberFormat="1" applyFont="1" applyBorder="1"/>
    <xf numFmtId="0" fontId="5" fillId="0" borderId="27" xfId="1" applyFont="1" applyBorder="1"/>
    <xf numFmtId="0" fontId="5" fillId="0" borderId="28" xfId="1" applyFont="1" applyBorder="1"/>
    <xf numFmtId="0" fontId="5" fillId="0" borderId="29" xfId="1" applyFont="1" applyBorder="1"/>
    <xf numFmtId="0" fontId="5" fillId="0" borderId="30" xfId="1" applyFont="1" applyBorder="1" applyAlignment="1">
      <alignment horizontal="center"/>
    </xf>
    <xf numFmtId="0" fontId="5" fillId="0" borderId="30" xfId="1" applyFont="1" applyFill="1" applyBorder="1"/>
    <xf numFmtId="3" fontId="5" fillId="0" borderId="30" xfId="1" applyNumberFormat="1" applyFont="1" applyBorder="1"/>
    <xf numFmtId="3" fontId="5" fillId="0" borderId="30" xfId="1" applyNumberFormat="1" applyFont="1" applyFill="1" applyBorder="1"/>
    <xf numFmtId="0" fontId="5" fillId="0" borderId="42" xfId="1" applyFont="1" applyBorder="1"/>
    <xf numFmtId="4" fontId="5" fillId="0" borderId="31" xfId="1" applyNumberFormat="1" applyFont="1" applyBorder="1"/>
    <xf numFmtId="43" fontId="5" fillId="5" borderId="0" xfId="1" applyNumberFormat="1" applyFont="1" applyFill="1"/>
    <xf numFmtId="164" fontId="5" fillId="0" borderId="25" xfId="1" applyNumberFormat="1" applyFont="1" applyFill="1" applyBorder="1" applyAlignment="1">
      <alignment horizontal="right"/>
    </xf>
    <xf numFmtId="164" fontId="5" fillId="0" borderId="25" xfId="1" applyNumberFormat="1" applyFont="1" applyFill="1" applyBorder="1"/>
    <xf numFmtId="164" fontId="5" fillId="0" borderId="26" xfId="1" applyNumberFormat="1" applyFont="1" applyBorder="1"/>
    <xf numFmtId="2" fontId="3" fillId="0" borderId="25" xfId="3" applyNumberFormat="1" applyFont="1" applyFill="1" applyBorder="1" applyAlignment="1">
      <alignment horizontal="right"/>
    </xf>
    <xf numFmtId="43" fontId="3" fillId="0" borderId="25" xfId="3" applyNumberFormat="1" applyFont="1" applyBorder="1"/>
    <xf numFmtId="43" fontId="3" fillId="0" borderId="25" xfId="3" applyNumberFormat="1" applyFont="1" applyFill="1" applyBorder="1"/>
    <xf numFmtId="0" fontId="3" fillId="0" borderId="25" xfId="4" applyNumberFormat="1" applyFont="1" applyFill="1" applyBorder="1" applyAlignment="1">
      <alignment horizontal="right"/>
    </xf>
    <xf numFmtId="43" fontId="3" fillId="0" borderId="20" xfId="5" applyFont="1" applyFill="1" applyBorder="1" applyAlignment="1">
      <alignment horizontal="right"/>
    </xf>
    <xf numFmtId="43" fontId="3" fillId="0" borderId="20" xfId="3" applyNumberFormat="1" applyFont="1" applyBorder="1"/>
    <xf numFmtId="43" fontId="3" fillId="0" borderId="20" xfId="3" applyNumberFormat="1" applyFont="1" applyFill="1" applyBorder="1"/>
    <xf numFmtId="0" fontId="3" fillId="0" borderId="20" xfId="4" applyNumberFormat="1" applyFont="1" applyFill="1" applyBorder="1" applyAlignment="1">
      <alignment horizontal="right"/>
    </xf>
    <xf numFmtId="2" fontId="3" fillId="0" borderId="20" xfId="3" applyNumberFormat="1" applyFont="1" applyFill="1" applyBorder="1" applyAlignment="1">
      <alignment horizontal="right"/>
    </xf>
    <xf numFmtId="4" fontId="3" fillId="0" borderId="20" xfId="1" applyNumberFormat="1" applyFont="1" applyFill="1" applyBorder="1" applyAlignment="1">
      <alignment horizontal="right"/>
    </xf>
    <xf numFmtId="164" fontId="3" fillId="0" borderId="20" xfId="3" applyNumberFormat="1" applyFont="1" applyFill="1" applyBorder="1" applyAlignment="1">
      <alignment horizontal="right"/>
    </xf>
    <xf numFmtId="4" fontId="3" fillId="0" borderId="25" xfId="1" applyNumberFormat="1" applyFont="1" applyFill="1" applyBorder="1" applyAlignment="1">
      <alignment horizontal="right"/>
    </xf>
    <xf numFmtId="2" fontId="3" fillId="0" borderId="25" xfId="1" applyNumberFormat="1" applyFont="1" applyFill="1" applyBorder="1"/>
    <xf numFmtId="2" fontId="3" fillId="0" borderId="25" xfId="3" applyNumberFormat="1" applyFont="1" applyFill="1" applyBorder="1"/>
    <xf numFmtId="2" fontId="5" fillId="0" borderId="25" xfId="1" applyNumberFormat="1" applyFont="1" applyFill="1" applyBorder="1"/>
    <xf numFmtId="2" fontId="5" fillId="0" borderId="26" xfId="1" applyNumberFormat="1" applyFont="1" applyFill="1" applyBorder="1"/>
    <xf numFmtId="0" fontId="5" fillId="0" borderId="23" xfId="1" applyFont="1" applyFill="1" applyBorder="1"/>
    <xf numFmtId="2" fontId="5" fillId="0" borderId="26" xfId="1" applyNumberFormat="1" applyFont="1" applyBorder="1"/>
    <xf numFmtId="0" fontId="5" fillId="0" borderId="18" xfId="1" applyFont="1" applyBorder="1" applyAlignment="1">
      <alignment horizontal="right"/>
    </xf>
    <xf numFmtId="0" fontId="5" fillId="0" borderId="19" xfId="1" applyFont="1" applyBorder="1" applyAlignment="1">
      <alignment horizontal="right"/>
    </xf>
    <xf numFmtId="4" fontId="5" fillId="0" borderId="20" xfId="1" applyNumberFormat="1" applyFont="1" applyFill="1" applyBorder="1"/>
    <xf numFmtId="0" fontId="5" fillId="0" borderId="18" xfId="1" applyFont="1" applyBorder="1" applyAlignment="1">
      <alignment horizontal="right"/>
    </xf>
    <xf numFmtId="0" fontId="5" fillId="0" borderId="19" xfId="1" applyFont="1" applyBorder="1" applyAlignment="1">
      <alignment horizontal="right"/>
    </xf>
    <xf numFmtId="4" fontId="5" fillId="0" borderId="43" xfId="1" applyNumberFormat="1" applyFont="1" applyBorder="1"/>
    <xf numFmtId="4" fontId="12" fillId="0" borderId="25" xfId="1" applyNumberFormat="1" applyFont="1" applyFill="1" applyBorder="1"/>
    <xf numFmtId="4" fontId="13" fillId="0" borderId="25" xfId="1" applyNumberFormat="1" applyFont="1" applyFill="1" applyBorder="1"/>
    <xf numFmtId="0" fontId="3" fillId="0" borderId="23" xfId="1" applyFont="1" applyBorder="1" applyAlignment="1">
      <alignment horizontal="left" wrapText="1"/>
    </xf>
    <xf numFmtId="0" fontId="3" fillId="0" borderId="24" xfId="1" applyFont="1" applyBorder="1" applyAlignment="1">
      <alignment horizontal="left" wrapText="1"/>
    </xf>
    <xf numFmtId="43" fontId="13" fillId="0" borderId="25" xfId="5" applyFont="1" applyFill="1" applyBorder="1"/>
    <xf numFmtId="43" fontId="3" fillId="0" borderId="25" xfId="5" applyFont="1" applyBorder="1"/>
    <xf numFmtId="0" fontId="3" fillId="0" borderId="23" xfId="1" applyFont="1" applyBorder="1" applyAlignment="1">
      <alignment horizontal="left" wrapText="1"/>
    </xf>
    <xf numFmtId="0" fontId="3" fillId="0" borderId="24" xfId="1" applyFont="1" applyBorder="1" applyAlignment="1">
      <alignment horizontal="left" wrapText="1"/>
    </xf>
    <xf numFmtId="43" fontId="5" fillId="0" borderId="25" xfId="5" applyFont="1" applyBorder="1"/>
    <xf numFmtId="43" fontId="3" fillId="0" borderId="25" xfId="1" applyNumberFormat="1" applyFont="1" applyBorder="1"/>
    <xf numFmtId="0" fontId="5" fillId="0" borderId="44" xfId="1" applyFont="1" applyBorder="1"/>
    <xf numFmtId="0" fontId="5" fillId="0" borderId="45" xfId="1" applyFont="1" applyBorder="1"/>
    <xf numFmtId="0" fontId="5" fillId="0" borderId="45" xfId="1" applyFont="1" applyBorder="1" applyAlignment="1">
      <alignment horizontal="right"/>
    </xf>
    <xf numFmtId="0" fontId="5" fillId="0" borderId="46" xfId="1" applyFont="1" applyBorder="1" applyAlignment="1">
      <alignment horizontal="right"/>
    </xf>
    <xf numFmtId="0" fontId="5" fillId="0" borderId="47" xfId="1" applyFont="1" applyBorder="1" applyAlignment="1">
      <alignment horizontal="center"/>
    </xf>
    <xf numFmtId="4" fontId="5" fillId="0" borderId="47" xfId="1" applyNumberFormat="1" applyFont="1" applyBorder="1"/>
    <xf numFmtId="3" fontId="5" fillId="0" borderId="47" xfId="1" applyNumberFormat="1" applyFont="1" applyBorder="1"/>
    <xf numFmtId="3" fontId="5" fillId="2" borderId="47" xfId="1" applyNumberFormat="1" applyFont="1" applyFill="1" applyBorder="1"/>
    <xf numFmtId="4" fontId="5" fillId="2" borderId="47" xfId="1" applyNumberFormat="1" applyFont="1" applyFill="1" applyBorder="1"/>
    <xf numFmtId="4" fontId="5" fillId="0" borderId="48" xfId="1" applyNumberFormat="1" applyFont="1" applyBorder="1"/>
    <xf numFmtId="0" fontId="14" fillId="0" borderId="0" xfId="1" applyFont="1" applyAlignment="1"/>
    <xf numFmtId="0" fontId="16" fillId="0" borderId="49" xfId="6" applyFont="1" applyBorder="1" applyAlignment="1"/>
    <xf numFmtId="0" fontId="17" fillId="0" borderId="0" xfId="1" applyFont="1"/>
    <xf numFmtId="0" fontId="16" fillId="0" borderId="0" xfId="6" applyFont="1" applyBorder="1" applyAlignment="1"/>
    <xf numFmtId="4" fontId="18" fillId="0" borderId="0" xfId="6" applyNumberFormat="1" applyFont="1" applyBorder="1" applyAlignment="1"/>
    <xf numFmtId="4" fontId="16" fillId="0" borderId="0" xfId="6" applyNumberFormat="1" applyFont="1" applyBorder="1" applyAlignment="1"/>
    <xf numFmtId="4" fontId="4" fillId="0" borderId="0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Border="1" applyAlignment="1">
      <alignment horizontal="right"/>
    </xf>
    <xf numFmtId="43" fontId="5" fillId="0" borderId="0" xfId="5" applyNumberFormat="1" applyFont="1" applyAlignment="1">
      <alignment horizontal="center"/>
    </xf>
    <xf numFmtId="43" fontId="5" fillId="2" borderId="0" xfId="5" applyNumberFormat="1" applyFont="1" applyFill="1" applyAlignment="1">
      <alignment horizontal="center"/>
    </xf>
    <xf numFmtId="4" fontId="5" fillId="0" borderId="0" xfId="1" applyNumberFormat="1" applyFont="1" applyAlignment="1">
      <alignment horizontal="center"/>
    </xf>
    <xf numFmtId="0" fontId="5" fillId="2" borderId="0" xfId="1" applyFont="1" applyFill="1" applyAlignment="1">
      <alignment horizontal="center"/>
    </xf>
    <xf numFmtId="0" fontId="19" fillId="0" borderId="0" xfId="1" applyFont="1"/>
    <xf numFmtId="0" fontId="19" fillId="2" borderId="0" xfId="1" applyFont="1" applyFill="1"/>
    <xf numFmtId="0" fontId="5" fillId="0" borderId="0" xfId="1" applyFont="1" applyAlignment="1"/>
    <xf numFmtId="4" fontId="20" fillId="0" borderId="0" xfId="1" applyNumberFormat="1" applyFont="1" applyBorder="1"/>
    <xf numFmtId="4" fontId="21" fillId="0" borderId="0" xfId="1" applyNumberFormat="1" applyFont="1" applyBorder="1"/>
    <xf numFmtId="4" fontId="1" fillId="0" borderId="0" xfId="1" applyNumberFormat="1" applyBorder="1"/>
    <xf numFmtId="4" fontId="22" fillId="0" borderId="0" xfId="1" applyNumberFormat="1" applyFont="1" applyBorder="1"/>
    <xf numFmtId="41" fontId="20" fillId="0" borderId="0" xfId="2" applyFont="1" applyBorder="1"/>
  </cellXfs>
  <cellStyles count="7">
    <cellStyle name="Comma [0] 2" xfId="2"/>
    <cellStyle name="Comma [0] 4 2" xfId="3"/>
    <cellStyle name="Comma [0] 4 4" xfId="4"/>
    <cellStyle name="Comma 27" xfId="5"/>
    <cellStyle name="Normal" xfId="0" builtinId="0"/>
    <cellStyle name="Normal 2 2" xfId="6"/>
    <cellStyle name="Normal 3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4572000</xdr:colOff>
      <xdr:row>0</xdr:row>
      <xdr:rowOff>38100</xdr:rowOff>
    </xdr:from>
    <xdr:to>
      <xdr:col>5</xdr:col>
      <xdr:colOff>381000</xdr:colOff>
      <xdr:row>5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38100"/>
          <a:ext cx="10382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K%20AUDITED%202015%20FIX\CALK%20NERACA%20TA%202015%20AUDI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Biroke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KPD%20KOLUT%202006%20NET%20BUANGET\BUKU%201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Work\HAPSEM%20I%20KENDARI%202007\2_LHP%20Kendari%20Semester%20I%202007\1_LKPD\05_LHP%20LKPD%20Kolaka%20Utara\Buku%201\LRA%20Keuangan%20Audi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RA%20Kolut%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Kolaka%20Utara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FACE NERACA "/>
      <sheetName val="NERACA ASET"/>
      <sheetName val="NERACA KEWJ &amp; EKUITAS"/>
      <sheetName val="PIUTANG PAJAK"/>
      <sheetName val="PIUTANG RETRIBUSI"/>
      <sheetName val="PERHIT PIUTANG TAK TGH"/>
    </sheetNames>
    <sheetDataSet>
      <sheetData sheetId="0"/>
      <sheetData sheetId="1">
        <row r="8">
          <cell r="C8">
            <v>132754747212</v>
          </cell>
          <cell r="D8">
            <v>575265938018</v>
          </cell>
        </row>
        <row r="9">
          <cell r="C9">
            <v>133316903</v>
          </cell>
          <cell r="D9">
            <v>5024555724</v>
          </cell>
        </row>
        <row r="10">
          <cell r="C10">
            <v>1846028100.6800001</v>
          </cell>
          <cell r="D10">
            <v>2108720964.9500008</v>
          </cell>
        </row>
        <row r="11">
          <cell r="C11">
            <v>182942228447</v>
          </cell>
          <cell r="D11">
            <v>220157738859</v>
          </cell>
        </row>
        <row r="79">
          <cell r="C79">
            <v>40000000000</v>
          </cell>
          <cell r="D79">
            <v>885000000000</v>
          </cell>
        </row>
        <row r="80">
          <cell r="C80">
            <v>61000000000</v>
          </cell>
          <cell r="D80">
            <v>8273921739</v>
          </cell>
        </row>
        <row r="105">
          <cell r="C105">
            <v>1963702451772</v>
          </cell>
          <cell r="D105">
            <v>1498379025616</v>
          </cell>
        </row>
        <row r="106">
          <cell r="C106">
            <v>-337515770451.25995</v>
          </cell>
          <cell r="D106">
            <v>-360794275445.25</v>
          </cell>
        </row>
        <row r="110">
          <cell r="C110">
            <v>5963545185</v>
          </cell>
          <cell r="D110">
            <v>180651954520.87</v>
          </cell>
        </row>
        <row r="111">
          <cell r="C111">
            <v>-4205922200.3400002</v>
          </cell>
          <cell r="D111">
            <v>-3141186538.5</v>
          </cell>
        </row>
        <row r="115">
          <cell r="C115">
            <v>144889225642.0318</v>
          </cell>
          <cell r="D115">
            <v>5947156990.6100006</v>
          </cell>
        </row>
        <row r="116">
          <cell r="C116">
            <v>-7620211524.6299992</v>
          </cell>
          <cell r="D116">
            <v>-6963724821</v>
          </cell>
        </row>
        <row r="121">
          <cell r="C121">
            <v>4899456806.7269974</v>
          </cell>
          <cell r="D121">
            <v>4331206268.0040312</v>
          </cell>
        </row>
        <row r="339">
          <cell r="C339">
            <v>225290987248.81314</v>
          </cell>
          <cell r="D339">
            <v>134384927117.38</v>
          </cell>
        </row>
        <row r="499">
          <cell r="C499">
            <v>12951643320</v>
          </cell>
          <cell r="D499">
            <v>14010495086</v>
          </cell>
        </row>
        <row r="500">
          <cell r="C500">
            <v>-11761449639.5</v>
          </cell>
          <cell r="D500">
            <v>-12951280812.5</v>
          </cell>
        </row>
        <row r="556">
          <cell r="C556">
            <v>3944341596780.6401</v>
          </cell>
          <cell r="D556">
            <v>3370353787662.5015</v>
          </cell>
        </row>
        <row r="575">
          <cell r="C575">
            <v>12041546258603</v>
          </cell>
          <cell r="D575">
            <v>12022545538308</v>
          </cell>
        </row>
        <row r="580">
          <cell r="C580">
            <v>70574203570</v>
          </cell>
          <cell r="D580">
            <v>37525354352</v>
          </cell>
        </row>
        <row r="581">
          <cell r="C581">
            <v>-6949286269519.9697</v>
          </cell>
          <cell r="D581">
            <v>-2016146708986.5083</v>
          </cell>
        </row>
        <row r="586">
          <cell r="C586">
            <v>217254848408</v>
          </cell>
          <cell r="D586">
            <v>163543485846</v>
          </cell>
        </row>
        <row r="587">
          <cell r="C587">
            <v>316847081272.99567</v>
          </cell>
          <cell r="D587">
            <v>279515708270.99567</v>
          </cell>
        </row>
        <row r="588">
          <cell r="C588">
            <v>83725274722</v>
          </cell>
          <cell r="D588">
            <v>74834517800</v>
          </cell>
        </row>
        <row r="589">
          <cell r="C589">
            <v>29245519220</v>
          </cell>
          <cell r="D589">
            <v>26904453295</v>
          </cell>
        </row>
        <row r="590">
          <cell r="C590">
            <v>766377753250.00171</v>
          </cell>
          <cell r="D590">
            <v>668453341106.99695</v>
          </cell>
        </row>
        <row r="591">
          <cell r="C591">
            <v>89738545041</v>
          </cell>
          <cell r="D591">
            <v>76941765087</v>
          </cell>
        </row>
        <row r="592">
          <cell r="C592">
            <v>861758387334</v>
          </cell>
          <cell r="D592">
            <v>628420951940.99597</v>
          </cell>
        </row>
        <row r="593">
          <cell r="C593">
            <v>120049806075</v>
          </cell>
          <cell r="D593">
            <v>106194730073</v>
          </cell>
        </row>
        <row r="594">
          <cell r="C594">
            <v>2825238358</v>
          </cell>
          <cell r="D594">
            <v>2104183303</v>
          </cell>
        </row>
        <row r="599">
          <cell r="C599">
            <v>2384090117288</v>
          </cell>
          <cell r="D599">
            <v>2140462007630</v>
          </cell>
        </row>
        <row r="600">
          <cell r="C600">
            <v>67408739786</v>
          </cell>
          <cell r="D600">
            <v>46836911413</v>
          </cell>
        </row>
        <row r="605">
          <cell r="C605">
            <v>5876612131115</v>
          </cell>
          <cell r="D605">
            <v>3193735838374</v>
          </cell>
        </row>
        <row r="606">
          <cell r="C606">
            <v>590488098426</v>
          </cell>
          <cell r="D606">
            <v>483571271334</v>
          </cell>
        </row>
        <row r="607">
          <cell r="C607">
            <v>87744879188</v>
          </cell>
          <cell r="D607">
            <v>64809531434</v>
          </cell>
        </row>
        <row r="608">
          <cell r="C608">
            <v>17118397401</v>
          </cell>
          <cell r="D608">
            <v>9512592376</v>
          </cell>
        </row>
        <row r="613">
          <cell r="C613">
            <v>23183364597</v>
          </cell>
          <cell r="D613">
            <v>20029871981.998745</v>
          </cell>
        </row>
        <row r="614">
          <cell r="C614">
            <v>12684909271</v>
          </cell>
          <cell r="D614">
            <v>9706188492</v>
          </cell>
        </row>
        <row r="615">
          <cell r="C615">
            <v>8241238118</v>
          </cell>
          <cell r="D615">
            <v>7161103743</v>
          </cell>
        </row>
        <row r="618">
          <cell r="C618">
            <v>200000000000</v>
          </cell>
          <cell r="D618">
            <v>0</v>
          </cell>
        </row>
        <row r="624">
          <cell r="C624">
            <v>388831665000</v>
          </cell>
          <cell r="D624">
            <v>409489765000</v>
          </cell>
        </row>
        <row r="627">
          <cell r="C627">
            <v>10936448082</v>
          </cell>
          <cell r="D627">
            <v>7893869267</v>
          </cell>
        </row>
        <row r="628">
          <cell r="C628">
            <v>-5775326976.8700008</v>
          </cell>
          <cell r="D628">
            <v>0</v>
          </cell>
        </row>
        <row r="629">
          <cell r="C629">
            <v>5161121105.1299992</v>
          </cell>
          <cell r="D629">
            <v>7893869267</v>
          </cell>
        </row>
        <row r="632">
          <cell r="C632">
            <v>80016057391.861176</v>
          </cell>
          <cell r="D632">
            <v>71758995863</v>
          </cell>
        </row>
        <row r="633">
          <cell r="C633">
            <v>-80016057391.861176</v>
          </cell>
          <cell r="D633">
            <v>0</v>
          </cell>
        </row>
        <row r="634">
          <cell r="C634">
            <v>0</v>
          </cell>
          <cell r="D634">
            <v>71758995863</v>
          </cell>
        </row>
        <row r="638">
          <cell r="C638">
            <v>0</v>
          </cell>
          <cell r="D638">
            <v>1570569684</v>
          </cell>
        </row>
      </sheetData>
      <sheetData sheetId="2">
        <row r="20">
          <cell r="C20">
            <v>932847399.66999996</v>
          </cell>
          <cell r="F20">
            <v>349649924</v>
          </cell>
        </row>
        <row r="32">
          <cell r="C32">
            <v>64214146755</v>
          </cell>
          <cell r="F32">
            <v>53696387790</v>
          </cell>
        </row>
        <row r="39">
          <cell r="C39">
            <v>608264017133.79395</v>
          </cell>
          <cell r="F39">
            <v>384500769616.29431</v>
          </cell>
        </row>
        <row r="81">
          <cell r="C81">
            <v>416830292562</v>
          </cell>
          <cell r="F81">
            <v>1688833254642</v>
          </cell>
        </row>
        <row r="82">
          <cell r="C82">
            <v>1846028100.6800001</v>
          </cell>
          <cell r="F82">
            <v>2134741556.9500008</v>
          </cell>
        </row>
        <row r="83">
          <cell r="C83">
            <v>1765213318422.8018</v>
          </cell>
        </row>
        <row r="84">
          <cell r="C84">
            <v>225290987248.81314</v>
          </cell>
          <cell r="F84">
            <v>134384927117.38</v>
          </cell>
        </row>
        <row r="85">
          <cell r="C85">
            <v>-672478163888.79395</v>
          </cell>
        </row>
        <row r="86">
          <cell r="C86">
            <v>3945531790461.1401</v>
          </cell>
          <cell r="F86">
            <v>3371413001936.0015</v>
          </cell>
        </row>
        <row r="87">
          <cell r="C87">
            <v>16718228521524.027</v>
          </cell>
          <cell r="F87">
            <v>18046662637174.48</v>
          </cell>
        </row>
        <row r="88">
          <cell r="C88">
            <v>393992786105.13</v>
          </cell>
          <cell r="F88">
            <v>490713199814</v>
          </cell>
        </row>
        <row r="89">
          <cell r="C89">
            <v>200000000000</v>
          </cell>
          <cell r="F89">
            <v>0</v>
          </cell>
        </row>
        <row r="90">
          <cell r="C90">
            <v>4899456806.7269974</v>
          </cell>
        </row>
        <row r="91">
          <cell r="C91">
            <v>-932847399.66999996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RACA 2014 - 2015"/>
      <sheetName val="LRA 2015"/>
      <sheetName val="LRA 2014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UDPA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59"/>
  <sheetViews>
    <sheetView tabSelected="1" view="pageBreakPreview" zoomScale="80" zoomScaleSheetLayoutView="80" zoomScalePageLayoutView="60" workbookViewId="0">
      <selection activeCell="A6" sqref="A6:M6"/>
    </sheetView>
  </sheetViews>
  <sheetFormatPr defaultRowHeight="15" x14ac:dyDescent="0.25"/>
  <cols>
    <col min="1" max="1" width="3.5703125" style="1" customWidth="1"/>
    <col min="2" max="2" width="3.7109375" style="1" customWidth="1"/>
    <col min="3" max="3" width="4" style="1" customWidth="1"/>
    <col min="4" max="4" width="74.28515625" style="1" customWidth="1"/>
    <col min="5" max="5" width="4.140625" style="1" customWidth="1"/>
    <col min="6" max="6" width="18.42578125" style="1" customWidth="1"/>
    <col min="7" max="7" width="39" style="1" bestFit="1" customWidth="1"/>
    <col min="8" max="8" width="4.42578125" style="1" hidden="1" customWidth="1"/>
    <col min="9" max="9" width="31.140625" style="1" hidden="1" customWidth="1"/>
    <col min="10" max="10" width="6.42578125" style="3" hidden="1" customWidth="1"/>
    <col min="11" max="11" width="31.140625" style="1" hidden="1" customWidth="1"/>
    <col min="12" max="12" width="37.28515625" style="3" hidden="1" customWidth="1"/>
    <col min="13" max="13" width="39" style="1" bestFit="1" customWidth="1"/>
    <col min="14" max="14" width="39.5703125" style="4" hidden="1" customWidth="1"/>
    <col min="15" max="15" width="15.5703125" style="1" hidden="1" customWidth="1"/>
    <col min="16" max="16" width="34.7109375" style="1" bestFit="1" customWidth="1"/>
    <col min="17" max="256" width="9.140625" style="1"/>
    <col min="257" max="257" width="3.5703125" style="1" customWidth="1"/>
    <col min="258" max="258" width="3.7109375" style="1" customWidth="1"/>
    <col min="259" max="259" width="4" style="1" customWidth="1"/>
    <col min="260" max="260" width="74.28515625" style="1" customWidth="1"/>
    <col min="261" max="261" width="4.140625" style="1" customWidth="1"/>
    <col min="262" max="262" width="18.42578125" style="1" customWidth="1"/>
    <col min="263" max="267" width="9.140625" style="1" customWidth="1"/>
    <col min="268" max="268" width="37.28515625" style="1" customWidth="1"/>
    <col min="269" max="269" width="34.7109375" style="1" bestFit="1" customWidth="1"/>
    <col min="270" max="270" width="39.5703125" style="1" bestFit="1" customWidth="1"/>
    <col min="271" max="271" width="32.7109375" style="1" bestFit="1" customWidth="1"/>
    <col min="272" max="512" width="9.140625" style="1"/>
    <col min="513" max="513" width="3.5703125" style="1" customWidth="1"/>
    <col min="514" max="514" width="3.7109375" style="1" customWidth="1"/>
    <col min="515" max="515" width="4" style="1" customWidth="1"/>
    <col min="516" max="516" width="74.28515625" style="1" customWidth="1"/>
    <col min="517" max="517" width="4.140625" style="1" customWidth="1"/>
    <col min="518" max="518" width="18.42578125" style="1" customWidth="1"/>
    <col min="519" max="523" width="9.140625" style="1" customWidth="1"/>
    <col min="524" max="524" width="37.28515625" style="1" customWidth="1"/>
    <col min="525" max="525" width="34.7109375" style="1" bestFit="1" customWidth="1"/>
    <col min="526" max="526" width="39.5703125" style="1" bestFit="1" customWidth="1"/>
    <col min="527" max="527" width="32.7109375" style="1" bestFit="1" customWidth="1"/>
    <col min="528" max="768" width="9.140625" style="1"/>
    <col min="769" max="769" width="3.5703125" style="1" customWidth="1"/>
    <col min="770" max="770" width="3.7109375" style="1" customWidth="1"/>
    <col min="771" max="771" width="4" style="1" customWidth="1"/>
    <col min="772" max="772" width="74.28515625" style="1" customWidth="1"/>
    <col min="773" max="773" width="4.140625" style="1" customWidth="1"/>
    <col min="774" max="774" width="18.42578125" style="1" customWidth="1"/>
    <col min="775" max="779" width="9.140625" style="1" customWidth="1"/>
    <col min="780" max="780" width="37.28515625" style="1" customWidth="1"/>
    <col min="781" max="781" width="34.7109375" style="1" bestFit="1" customWidth="1"/>
    <col min="782" max="782" width="39.5703125" style="1" bestFit="1" customWidth="1"/>
    <col min="783" max="783" width="32.7109375" style="1" bestFit="1" customWidth="1"/>
    <col min="784" max="1024" width="9.140625" style="1"/>
    <col min="1025" max="1025" width="3.5703125" style="1" customWidth="1"/>
    <col min="1026" max="1026" width="3.7109375" style="1" customWidth="1"/>
    <col min="1027" max="1027" width="4" style="1" customWidth="1"/>
    <col min="1028" max="1028" width="74.28515625" style="1" customWidth="1"/>
    <col min="1029" max="1029" width="4.140625" style="1" customWidth="1"/>
    <col min="1030" max="1030" width="18.42578125" style="1" customWidth="1"/>
    <col min="1031" max="1035" width="9.140625" style="1" customWidth="1"/>
    <col min="1036" max="1036" width="37.28515625" style="1" customWidth="1"/>
    <col min="1037" max="1037" width="34.7109375" style="1" bestFit="1" customWidth="1"/>
    <col min="1038" max="1038" width="39.5703125" style="1" bestFit="1" customWidth="1"/>
    <col min="1039" max="1039" width="32.7109375" style="1" bestFit="1" customWidth="1"/>
    <col min="1040" max="1280" width="9.140625" style="1"/>
    <col min="1281" max="1281" width="3.5703125" style="1" customWidth="1"/>
    <col min="1282" max="1282" width="3.7109375" style="1" customWidth="1"/>
    <col min="1283" max="1283" width="4" style="1" customWidth="1"/>
    <col min="1284" max="1284" width="74.28515625" style="1" customWidth="1"/>
    <col min="1285" max="1285" width="4.140625" style="1" customWidth="1"/>
    <col min="1286" max="1286" width="18.42578125" style="1" customWidth="1"/>
    <col min="1287" max="1291" width="9.140625" style="1" customWidth="1"/>
    <col min="1292" max="1292" width="37.28515625" style="1" customWidth="1"/>
    <col min="1293" max="1293" width="34.7109375" style="1" bestFit="1" customWidth="1"/>
    <col min="1294" max="1294" width="39.5703125" style="1" bestFit="1" customWidth="1"/>
    <col min="1295" max="1295" width="32.7109375" style="1" bestFit="1" customWidth="1"/>
    <col min="1296" max="1536" width="9.140625" style="1"/>
    <col min="1537" max="1537" width="3.5703125" style="1" customWidth="1"/>
    <col min="1538" max="1538" width="3.7109375" style="1" customWidth="1"/>
    <col min="1539" max="1539" width="4" style="1" customWidth="1"/>
    <col min="1540" max="1540" width="74.28515625" style="1" customWidth="1"/>
    <col min="1541" max="1541" width="4.140625" style="1" customWidth="1"/>
    <col min="1542" max="1542" width="18.42578125" style="1" customWidth="1"/>
    <col min="1543" max="1547" width="9.140625" style="1" customWidth="1"/>
    <col min="1548" max="1548" width="37.28515625" style="1" customWidth="1"/>
    <col min="1549" max="1549" width="34.7109375" style="1" bestFit="1" customWidth="1"/>
    <col min="1550" max="1550" width="39.5703125" style="1" bestFit="1" customWidth="1"/>
    <col min="1551" max="1551" width="32.7109375" style="1" bestFit="1" customWidth="1"/>
    <col min="1552" max="1792" width="9.140625" style="1"/>
    <col min="1793" max="1793" width="3.5703125" style="1" customWidth="1"/>
    <col min="1794" max="1794" width="3.7109375" style="1" customWidth="1"/>
    <col min="1795" max="1795" width="4" style="1" customWidth="1"/>
    <col min="1796" max="1796" width="74.28515625" style="1" customWidth="1"/>
    <col min="1797" max="1797" width="4.140625" style="1" customWidth="1"/>
    <col min="1798" max="1798" width="18.42578125" style="1" customWidth="1"/>
    <col min="1799" max="1803" width="9.140625" style="1" customWidth="1"/>
    <col min="1804" max="1804" width="37.28515625" style="1" customWidth="1"/>
    <col min="1805" max="1805" width="34.7109375" style="1" bestFit="1" customWidth="1"/>
    <col min="1806" max="1806" width="39.5703125" style="1" bestFit="1" customWidth="1"/>
    <col min="1807" max="1807" width="32.7109375" style="1" bestFit="1" customWidth="1"/>
    <col min="1808" max="2048" width="9.140625" style="1"/>
    <col min="2049" max="2049" width="3.5703125" style="1" customWidth="1"/>
    <col min="2050" max="2050" width="3.7109375" style="1" customWidth="1"/>
    <col min="2051" max="2051" width="4" style="1" customWidth="1"/>
    <col min="2052" max="2052" width="74.28515625" style="1" customWidth="1"/>
    <col min="2053" max="2053" width="4.140625" style="1" customWidth="1"/>
    <col min="2054" max="2054" width="18.42578125" style="1" customWidth="1"/>
    <col min="2055" max="2059" width="9.140625" style="1" customWidth="1"/>
    <col min="2060" max="2060" width="37.28515625" style="1" customWidth="1"/>
    <col min="2061" max="2061" width="34.7109375" style="1" bestFit="1" customWidth="1"/>
    <col min="2062" max="2062" width="39.5703125" style="1" bestFit="1" customWidth="1"/>
    <col min="2063" max="2063" width="32.7109375" style="1" bestFit="1" customWidth="1"/>
    <col min="2064" max="2304" width="9.140625" style="1"/>
    <col min="2305" max="2305" width="3.5703125" style="1" customWidth="1"/>
    <col min="2306" max="2306" width="3.7109375" style="1" customWidth="1"/>
    <col min="2307" max="2307" width="4" style="1" customWidth="1"/>
    <col min="2308" max="2308" width="74.28515625" style="1" customWidth="1"/>
    <col min="2309" max="2309" width="4.140625" style="1" customWidth="1"/>
    <col min="2310" max="2310" width="18.42578125" style="1" customWidth="1"/>
    <col min="2311" max="2315" width="9.140625" style="1" customWidth="1"/>
    <col min="2316" max="2316" width="37.28515625" style="1" customWidth="1"/>
    <col min="2317" max="2317" width="34.7109375" style="1" bestFit="1" customWidth="1"/>
    <col min="2318" max="2318" width="39.5703125" style="1" bestFit="1" customWidth="1"/>
    <col min="2319" max="2319" width="32.7109375" style="1" bestFit="1" customWidth="1"/>
    <col min="2320" max="2560" width="9.140625" style="1"/>
    <col min="2561" max="2561" width="3.5703125" style="1" customWidth="1"/>
    <col min="2562" max="2562" width="3.7109375" style="1" customWidth="1"/>
    <col min="2563" max="2563" width="4" style="1" customWidth="1"/>
    <col min="2564" max="2564" width="74.28515625" style="1" customWidth="1"/>
    <col min="2565" max="2565" width="4.140625" style="1" customWidth="1"/>
    <col min="2566" max="2566" width="18.42578125" style="1" customWidth="1"/>
    <col min="2567" max="2571" width="9.140625" style="1" customWidth="1"/>
    <col min="2572" max="2572" width="37.28515625" style="1" customWidth="1"/>
    <col min="2573" max="2573" width="34.7109375" style="1" bestFit="1" customWidth="1"/>
    <col min="2574" max="2574" width="39.5703125" style="1" bestFit="1" customWidth="1"/>
    <col min="2575" max="2575" width="32.7109375" style="1" bestFit="1" customWidth="1"/>
    <col min="2576" max="2816" width="9.140625" style="1"/>
    <col min="2817" max="2817" width="3.5703125" style="1" customWidth="1"/>
    <col min="2818" max="2818" width="3.7109375" style="1" customWidth="1"/>
    <col min="2819" max="2819" width="4" style="1" customWidth="1"/>
    <col min="2820" max="2820" width="74.28515625" style="1" customWidth="1"/>
    <col min="2821" max="2821" width="4.140625" style="1" customWidth="1"/>
    <col min="2822" max="2822" width="18.42578125" style="1" customWidth="1"/>
    <col min="2823" max="2827" width="9.140625" style="1" customWidth="1"/>
    <col min="2828" max="2828" width="37.28515625" style="1" customWidth="1"/>
    <col min="2829" max="2829" width="34.7109375" style="1" bestFit="1" customWidth="1"/>
    <col min="2830" max="2830" width="39.5703125" style="1" bestFit="1" customWidth="1"/>
    <col min="2831" max="2831" width="32.7109375" style="1" bestFit="1" customWidth="1"/>
    <col min="2832" max="3072" width="9.140625" style="1"/>
    <col min="3073" max="3073" width="3.5703125" style="1" customWidth="1"/>
    <col min="3074" max="3074" width="3.7109375" style="1" customWidth="1"/>
    <col min="3075" max="3075" width="4" style="1" customWidth="1"/>
    <col min="3076" max="3076" width="74.28515625" style="1" customWidth="1"/>
    <col min="3077" max="3077" width="4.140625" style="1" customWidth="1"/>
    <col min="3078" max="3078" width="18.42578125" style="1" customWidth="1"/>
    <col min="3079" max="3083" width="9.140625" style="1" customWidth="1"/>
    <col min="3084" max="3084" width="37.28515625" style="1" customWidth="1"/>
    <col min="3085" max="3085" width="34.7109375" style="1" bestFit="1" customWidth="1"/>
    <col min="3086" max="3086" width="39.5703125" style="1" bestFit="1" customWidth="1"/>
    <col min="3087" max="3087" width="32.7109375" style="1" bestFit="1" customWidth="1"/>
    <col min="3088" max="3328" width="9.140625" style="1"/>
    <col min="3329" max="3329" width="3.5703125" style="1" customWidth="1"/>
    <col min="3330" max="3330" width="3.7109375" style="1" customWidth="1"/>
    <col min="3331" max="3331" width="4" style="1" customWidth="1"/>
    <col min="3332" max="3332" width="74.28515625" style="1" customWidth="1"/>
    <col min="3333" max="3333" width="4.140625" style="1" customWidth="1"/>
    <col min="3334" max="3334" width="18.42578125" style="1" customWidth="1"/>
    <col min="3335" max="3339" width="9.140625" style="1" customWidth="1"/>
    <col min="3340" max="3340" width="37.28515625" style="1" customWidth="1"/>
    <col min="3341" max="3341" width="34.7109375" style="1" bestFit="1" customWidth="1"/>
    <col min="3342" max="3342" width="39.5703125" style="1" bestFit="1" customWidth="1"/>
    <col min="3343" max="3343" width="32.7109375" style="1" bestFit="1" customWidth="1"/>
    <col min="3344" max="3584" width="9.140625" style="1"/>
    <col min="3585" max="3585" width="3.5703125" style="1" customWidth="1"/>
    <col min="3586" max="3586" width="3.7109375" style="1" customWidth="1"/>
    <col min="3587" max="3587" width="4" style="1" customWidth="1"/>
    <col min="3588" max="3588" width="74.28515625" style="1" customWidth="1"/>
    <col min="3589" max="3589" width="4.140625" style="1" customWidth="1"/>
    <col min="3590" max="3590" width="18.42578125" style="1" customWidth="1"/>
    <col min="3591" max="3595" width="9.140625" style="1" customWidth="1"/>
    <col min="3596" max="3596" width="37.28515625" style="1" customWidth="1"/>
    <col min="3597" max="3597" width="34.7109375" style="1" bestFit="1" customWidth="1"/>
    <col min="3598" max="3598" width="39.5703125" style="1" bestFit="1" customWidth="1"/>
    <col min="3599" max="3599" width="32.7109375" style="1" bestFit="1" customWidth="1"/>
    <col min="3600" max="3840" width="9.140625" style="1"/>
    <col min="3841" max="3841" width="3.5703125" style="1" customWidth="1"/>
    <col min="3842" max="3842" width="3.7109375" style="1" customWidth="1"/>
    <col min="3843" max="3843" width="4" style="1" customWidth="1"/>
    <col min="3844" max="3844" width="74.28515625" style="1" customWidth="1"/>
    <col min="3845" max="3845" width="4.140625" style="1" customWidth="1"/>
    <col min="3846" max="3846" width="18.42578125" style="1" customWidth="1"/>
    <col min="3847" max="3851" width="9.140625" style="1" customWidth="1"/>
    <col min="3852" max="3852" width="37.28515625" style="1" customWidth="1"/>
    <col min="3853" max="3853" width="34.7109375" style="1" bestFit="1" customWidth="1"/>
    <col min="3854" max="3854" width="39.5703125" style="1" bestFit="1" customWidth="1"/>
    <col min="3855" max="3855" width="32.7109375" style="1" bestFit="1" customWidth="1"/>
    <col min="3856" max="4096" width="9.140625" style="1"/>
    <col min="4097" max="4097" width="3.5703125" style="1" customWidth="1"/>
    <col min="4098" max="4098" width="3.7109375" style="1" customWidth="1"/>
    <col min="4099" max="4099" width="4" style="1" customWidth="1"/>
    <col min="4100" max="4100" width="74.28515625" style="1" customWidth="1"/>
    <col min="4101" max="4101" width="4.140625" style="1" customWidth="1"/>
    <col min="4102" max="4102" width="18.42578125" style="1" customWidth="1"/>
    <col min="4103" max="4107" width="9.140625" style="1" customWidth="1"/>
    <col min="4108" max="4108" width="37.28515625" style="1" customWidth="1"/>
    <col min="4109" max="4109" width="34.7109375" style="1" bestFit="1" customWidth="1"/>
    <col min="4110" max="4110" width="39.5703125" style="1" bestFit="1" customWidth="1"/>
    <col min="4111" max="4111" width="32.7109375" style="1" bestFit="1" customWidth="1"/>
    <col min="4112" max="4352" width="9.140625" style="1"/>
    <col min="4353" max="4353" width="3.5703125" style="1" customWidth="1"/>
    <col min="4354" max="4354" width="3.7109375" style="1" customWidth="1"/>
    <col min="4355" max="4355" width="4" style="1" customWidth="1"/>
    <col min="4356" max="4356" width="74.28515625" style="1" customWidth="1"/>
    <col min="4357" max="4357" width="4.140625" style="1" customWidth="1"/>
    <col min="4358" max="4358" width="18.42578125" style="1" customWidth="1"/>
    <col min="4359" max="4363" width="9.140625" style="1" customWidth="1"/>
    <col min="4364" max="4364" width="37.28515625" style="1" customWidth="1"/>
    <col min="4365" max="4365" width="34.7109375" style="1" bestFit="1" customWidth="1"/>
    <col min="4366" max="4366" width="39.5703125" style="1" bestFit="1" customWidth="1"/>
    <col min="4367" max="4367" width="32.7109375" style="1" bestFit="1" customWidth="1"/>
    <col min="4368" max="4608" width="9.140625" style="1"/>
    <col min="4609" max="4609" width="3.5703125" style="1" customWidth="1"/>
    <col min="4610" max="4610" width="3.7109375" style="1" customWidth="1"/>
    <col min="4611" max="4611" width="4" style="1" customWidth="1"/>
    <col min="4612" max="4612" width="74.28515625" style="1" customWidth="1"/>
    <col min="4613" max="4613" width="4.140625" style="1" customWidth="1"/>
    <col min="4614" max="4614" width="18.42578125" style="1" customWidth="1"/>
    <col min="4615" max="4619" width="9.140625" style="1" customWidth="1"/>
    <col min="4620" max="4620" width="37.28515625" style="1" customWidth="1"/>
    <col min="4621" max="4621" width="34.7109375" style="1" bestFit="1" customWidth="1"/>
    <col min="4622" max="4622" width="39.5703125" style="1" bestFit="1" customWidth="1"/>
    <col min="4623" max="4623" width="32.7109375" style="1" bestFit="1" customWidth="1"/>
    <col min="4624" max="4864" width="9.140625" style="1"/>
    <col min="4865" max="4865" width="3.5703125" style="1" customWidth="1"/>
    <col min="4866" max="4866" width="3.7109375" style="1" customWidth="1"/>
    <col min="4867" max="4867" width="4" style="1" customWidth="1"/>
    <col min="4868" max="4868" width="74.28515625" style="1" customWidth="1"/>
    <col min="4869" max="4869" width="4.140625" style="1" customWidth="1"/>
    <col min="4870" max="4870" width="18.42578125" style="1" customWidth="1"/>
    <col min="4871" max="4875" width="9.140625" style="1" customWidth="1"/>
    <col min="4876" max="4876" width="37.28515625" style="1" customWidth="1"/>
    <col min="4877" max="4877" width="34.7109375" style="1" bestFit="1" customWidth="1"/>
    <col min="4878" max="4878" width="39.5703125" style="1" bestFit="1" customWidth="1"/>
    <col min="4879" max="4879" width="32.7109375" style="1" bestFit="1" customWidth="1"/>
    <col min="4880" max="5120" width="9.140625" style="1"/>
    <col min="5121" max="5121" width="3.5703125" style="1" customWidth="1"/>
    <col min="5122" max="5122" width="3.7109375" style="1" customWidth="1"/>
    <col min="5123" max="5123" width="4" style="1" customWidth="1"/>
    <col min="5124" max="5124" width="74.28515625" style="1" customWidth="1"/>
    <col min="5125" max="5125" width="4.140625" style="1" customWidth="1"/>
    <col min="5126" max="5126" width="18.42578125" style="1" customWidth="1"/>
    <col min="5127" max="5131" width="9.140625" style="1" customWidth="1"/>
    <col min="5132" max="5132" width="37.28515625" style="1" customWidth="1"/>
    <col min="5133" max="5133" width="34.7109375" style="1" bestFit="1" customWidth="1"/>
    <col min="5134" max="5134" width="39.5703125" style="1" bestFit="1" customWidth="1"/>
    <col min="5135" max="5135" width="32.7109375" style="1" bestFit="1" customWidth="1"/>
    <col min="5136" max="5376" width="9.140625" style="1"/>
    <col min="5377" max="5377" width="3.5703125" style="1" customWidth="1"/>
    <col min="5378" max="5378" width="3.7109375" style="1" customWidth="1"/>
    <col min="5379" max="5379" width="4" style="1" customWidth="1"/>
    <col min="5380" max="5380" width="74.28515625" style="1" customWidth="1"/>
    <col min="5381" max="5381" width="4.140625" style="1" customWidth="1"/>
    <col min="5382" max="5382" width="18.42578125" style="1" customWidth="1"/>
    <col min="5383" max="5387" width="9.140625" style="1" customWidth="1"/>
    <col min="5388" max="5388" width="37.28515625" style="1" customWidth="1"/>
    <col min="5389" max="5389" width="34.7109375" style="1" bestFit="1" customWidth="1"/>
    <col min="5390" max="5390" width="39.5703125" style="1" bestFit="1" customWidth="1"/>
    <col min="5391" max="5391" width="32.7109375" style="1" bestFit="1" customWidth="1"/>
    <col min="5392" max="5632" width="9.140625" style="1"/>
    <col min="5633" max="5633" width="3.5703125" style="1" customWidth="1"/>
    <col min="5634" max="5634" width="3.7109375" style="1" customWidth="1"/>
    <col min="5635" max="5635" width="4" style="1" customWidth="1"/>
    <col min="5636" max="5636" width="74.28515625" style="1" customWidth="1"/>
    <col min="5637" max="5637" width="4.140625" style="1" customWidth="1"/>
    <col min="5638" max="5638" width="18.42578125" style="1" customWidth="1"/>
    <col min="5639" max="5643" width="9.140625" style="1" customWidth="1"/>
    <col min="5644" max="5644" width="37.28515625" style="1" customWidth="1"/>
    <col min="5645" max="5645" width="34.7109375" style="1" bestFit="1" customWidth="1"/>
    <col min="5646" max="5646" width="39.5703125" style="1" bestFit="1" customWidth="1"/>
    <col min="5647" max="5647" width="32.7109375" style="1" bestFit="1" customWidth="1"/>
    <col min="5648" max="5888" width="9.140625" style="1"/>
    <col min="5889" max="5889" width="3.5703125" style="1" customWidth="1"/>
    <col min="5890" max="5890" width="3.7109375" style="1" customWidth="1"/>
    <col min="5891" max="5891" width="4" style="1" customWidth="1"/>
    <col min="5892" max="5892" width="74.28515625" style="1" customWidth="1"/>
    <col min="5893" max="5893" width="4.140625" style="1" customWidth="1"/>
    <col min="5894" max="5894" width="18.42578125" style="1" customWidth="1"/>
    <col min="5895" max="5899" width="9.140625" style="1" customWidth="1"/>
    <col min="5900" max="5900" width="37.28515625" style="1" customWidth="1"/>
    <col min="5901" max="5901" width="34.7109375" style="1" bestFit="1" customWidth="1"/>
    <col min="5902" max="5902" width="39.5703125" style="1" bestFit="1" customWidth="1"/>
    <col min="5903" max="5903" width="32.7109375" style="1" bestFit="1" customWidth="1"/>
    <col min="5904" max="6144" width="9.140625" style="1"/>
    <col min="6145" max="6145" width="3.5703125" style="1" customWidth="1"/>
    <col min="6146" max="6146" width="3.7109375" style="1" customWidth="1"/>
    <col min="6147" max="6147" width="4" style="1" customWidth="1"/>
    <col min="6148" max="6148" width="74.28515625" style="1" customWidth="1"/>
    <col min="6149" max="6149" width="4.140625" style="1" customWidth="1"/>
    <col min="6150" max="6150" width="18.42578125" style="1" customWidth="1"/>
    <col min="6151" max="6155" width="9.140625" style="1" customWidth="1"/>
    <col min="6156" max="6156" width="37.28515625" style="1" customWidth="1"/>
    <col min="6157" max="6157" width="34.7109375" style="1" bestFit="1" customWidth="1"/>
    <col min="6158" max="6158" width="39.5703125" style="1" bestFit="1" customWidth="1"/>
    <col min="6159" max="6159" width="32.7109375" style="1" bestFit="1" customWidth="1"/>
    <col min="6160" max="6400" width="9.140625" style="1"/>
    <col min="6401" max="6401" width="3.5703125" style="1" customWidth="1"/>
    <col min="6402" max="6402" width="3.7109375" style="1" customWidth="1"/>
    <col min="6403" max="6403" width="4" style="1" customWidth="1"/>
    <col min="6404" max="6404" width="74.28515625" style="1" customWidth="1"/>
    <col min="6405" max="6405" width="4.140625" style="1" customWidth="1"/>
    <col min="6406" max="6406" width="18.42578125" style="1" customWidth="1"/>
    <col min="6407" max="6411" width="9.140625" style="1" customWidth="1"/>
    <col min="6412" max="6412" width="37.28515625" style="1" customWidth="1"/>
    <col min="6413" max="6413" width="34.7109375" style="1" bestFit="1" customWidth="1"/>
    <col min="6414" max="6414" width="39.5703125" style="1" bestFit="1" customWidth="1"/>
    <col min="6415" max="6415" width="32.7109375" style="1" bestFit="1" customWidth="1"/>
    <col min="6416" max="6656" width="9.140625" style="1"/>
    <col min="6657" max="6657" width="3.5703125" style="1" customWidth="1"/>
    <col min="6658" max="6658" width="3.7109375" style="1" customWidth="1"/>
    <col min="6659" max="6659" width="4" style="1" customWidth="1"/>
    <col min="6660" max="6660" width="74.28515625" style="1" customWidth="1"/>
    <col min="6661" max="6661" width="4.140625" style="1" customWidth="1"/>
    <col min="6662" max="6662" width="18.42578125" style="1" customWidth="1"/>
    <col min="6663" max="6667" width="9.140625" style="1" customWidth="1"/>
    <col min="6668" max="6668" width="37.28515625" style="1" customWidth="1"/>
    <col min="6669" max="6669" width="34.7109375" style="1" bestFit="1" customWidth="1"/>
    <col min="6670" max="6670" width="39.5703125" style="1" bestFit="1" customWidth="1"/>
    <col min="6671" max="6671" width="32.7109375" style="1" bestFit="1" customWidth="1"/>
    <col min="6672" max="6912" width="9.140625" style="1"/>
    <col min="6913" max="6913" width="3.5703125" style="1" customWidth="1"/>
    <col min="6914" max="6914" width="3.7109375" style="1" customWidth="1"/>
    <col min="6915" max="6915" width="4" style="1" customWidth="1"/>
    <col min="6916" max="6916" width="74.28515625" style="1" customWidth="1"/>
    <col min="6917" max="6917" width="4.140625" style="1" customWidth="1"/>
    <col min="6918" max="6918" width="18.42578125" style="1" customWidth="1"/>
    <col min="6919" max="6923" width="9.140625" style="1" customWidth="1"/>
    <col min="6924" max="6924" width="37.28515625" style="1" customWidth="1"/>
    <col min="6925" max="6925" width="34.7109375" style="1" bestFit="1" customWidth="1"/>
    <col min="6926" max="6926" width="39.5703125" style="1" bestFit="1" customWidth="1"/>
    <col min="6927" max="6927" width="32.7109375" style="1" bestFit="1" customWidth="1"/>
    <col min="6928" max="7168" width="9.140625" style="1"/>
    <col min="7169" max="7169" width="3.5703125" style="1" customWidth="1"/>
    <col min="7170" max="7170" width="3.7109375" style="1" customWidth="1"/>
    <col min="7171" max="7171" width="4" style="1" customWidth="1"/>
    <col min="7172" max="7172" width="74.28515625" style="1" customWidth="1"/>
    <col min="7173" max="7173" width="4.140625" style="1" customWidth="1"/>
    <col min="7174" max="7174" width="18.42578125" style="1" customWidth="1"/>
    <col min="7175" max="7179" width="9.140625" style="1" customWidth="1"/>
    <col min="7180" max="7180" width="37.28515625" style="1" customWidth="1"/>
    <col min="7181" max="7181" width="34.7109375" style="1" bestFit="1" customWidth="1"/>
    <col min="7182" max="7182" width="39.5703125" style="1" bestFit="1" customWidth="1"/>
    <col min="7183" max="7183" width="32.7109375" style="1" bestFit="1" customWidth="1"/>
    <col min="7184" max="7424" width="9.140625" style="1"/>
    <col min="7425" max="7425" width="3.5703125" style="1" customWidth="1"/>
    <col min="7426" max="7426" width="3.7109375" style="1" customWidth="1"/>
    <col min="7427" max="7427" width="4" style="1" customWidth="1"/>
    <col min="7428" max="7428" width="74.28515625" style="1" customWidth="1"/>
    <col min="7429" max="7429" width="4.140625" style="1" customWidth="1"/>
    <col min="7430" max="7430" width="18.42578125" style="1" customWidth="1"/>
    <col min="7431" max="7435" width="9.140625" style="1" customWidth="1"/>
    <col min="7436" max="7436" width="37.28515625" style="1" customWidth="1"/>
    <col min="7437" max="7437" width="34.7109375" style="1" bestFit="1" customWidth="1"/>
    <col min="7438" max="7438" width="39.5703125" style="1" bestFit="1" customWidth="1"/>
    <col min="7439" max="7439" width="32.7109375" style="1" bestFit="1" customWidth="1"/>
    <col min="7440" max="7680" width="9.140625" style="1"/>
    <col min="7681" max="7681" width="3.5703125" style="1" customWidth="1"/>
    <col min="7682" max="7682" width="3.7109375" style="1" customWidth="1"/>
    <col min="7683" max="7683" width="4" style="1" customWidth="1"/>
    <col min="7684" max="7684" width="74.28515625" style="1" customWidth="1"/>
    <col min="7685" max="7685" width="4.140625" style="1" customWidth="1"/>
    <col min="7686" max="7686" width="18.42578125" style="1" customWidth="1"/>
    <col min="7687" max="7691" width="9.140625" style="1" customWidth="1"/>
    <col min="7692" max="7692" width="37.28515625" style="1" customWidth="1"/>
    <col min="7693" max="7693" width="34.7109375" style="1" bestFit="1" customWidth="1"/>
    <col min="7694" max="7694" width="39.5703125" style="1" bestFit="1" customWidth="1"/>
    <col min="7695" max="7695" width="32.7109375" style="1" bestFit="1" customWidth="1"/>
    <col min="7696" max="7936" width="9.140625" style="1"/>
    <col min="7937" max="7937" width="3.5703125" style="1" customWidth="1"/>
    <col min="7938" max="7938" width="3.7109375" style="1" customWidth="1"/>
    <col min="7939" max="7939" width="4" style="1" customWidth="1"/>
    <col min="7940" max="7940" width="74.28515625" style="1" customWidth="1"/>
    <col min="7941" max="7941" width="4.140625" style="1" customWidth="1"/>
    <col min="7942" max="7942" width="18.42578125" style="1" customWidth="1"/>
    <col min="7943" max="7947" width="9.140625" style="1" customWidth="1"/>
    <col min="7948" max="7948" width="37.28515625" style="1" customWidth="1"/>
    <col min="7949" max="7949" width="34.7109375" style="1" bestFit="1" customWidth="1"/>
    <col min="7950" max="7950" width="39.5703125" style="1" bestFit="1" customWidth="1"/>
    <col min="7951" max="7951" width="32.7109375" style="1" bestFit="1" customWidth="1"/>
    <col min="7952" max="8192" width="9.140625" style="1"/>
    <col min="8193" max="8193" width="3.5703125" style="1" customWidth="1"/>
    <col min="8194" max="8194" width="3.7109375" style="1" customWidth="1"/>
    <col min="8195" max="8195" width="4" style="1" customWidth="1"/>
    <col min="8196" max="8196" width="74.28515625" style="1" customWidth="1"/>
    <col min="8197" max="8197" width="4.140625" style="1" customWidth="1"/>
    <col min="8198" max="8198" width="18.42578125" style="1" customWidth="1"/>
    <col min="8199" max="8203" width="9.140625" style="1" customWidth="1"/>
    <col min="8204" max="8204" width="37.28515625" style="1" customWidth="1"/>
    <col min="8205" max="8205" width="34.7109375" style="1" bestFit="1" customWidth="1"/>
    <col min="8206" max="8206" width="39.5703125" style="1" bestFit="1" customWidth="1"/>
    <col min="8207" max="8207" width="32.7109375" style="1" bestFit="1" customWidth="1"/>
    <col min="8208" max="8448" width="9.140625" style="1"/>
    <col min="8449" max="8449" width="3.5703125" style="1" customWidth="1"/>
    <col min="8450" max="8450" width="3.7109375" style="1" customWidth="1"/>
    <col min="8451" max="8451" width="4" style="1" customWidth="1"/>
    <col min="8452" max="8452" width="74.28515625" style="1" customWidth="1"/>
    <col min="8453" max="8453" width="4.140625" style="1" customWidth="1"/>
    <col min="8454" max="8454" width="18.42578125" style="1" customWidth="1"/>
    <col min="8455" max="8459" width="9.140625" style="1" customWidth="1"/>
    <col min="8460" max="8460" width="37.28515625" style="1" customWidth="1"/>
    <col min="8461" max="8461" width="34.7109375" style="1" bestFit="1" customWidth="1"/>
    <col min="8462" max="8462" width="39.5703125" style="1" bestFit="1" customWidth="1"/>
    <col min="8463" max="8463" width="32.7109375" style="1" bestFit="1" customWidth="1"/>
    <col min="8464" max="8704" width="9.140625" style="1"/>
    <col min="8705" max="8705" width="3.5703125" style="1" customWidth="1"/>
    <col min="8706" max="8706" width="3.7109375" style="1" customWidth="1"/>
    <col min="8707" max="8707" width="4" style="1" customWidth="1"/>
    <col min="8708" max="8708" width="74.28515625" style="1" customWidth="1"/>
    <col min="8709" max="8709" width="4.140625" style="1" customWidth="1"/>
    <col min="8710" max="8710" width="18.42578125" style="1" customWidth="1"/>
    <col min="8711" max="8715" width="9.140625" style="1" customWidth="1"/>
    <col min="8716" max="8716" width="37.28515625" style="1" customWidth="1"/>
    <col min="8717" max="8717" width="34.7109375" style="1" bestFit="1" customWidth="1"/>
    <col min="8718" max="8718" width="39.5703125" style="1" bestFit="1" customWidth="1"/>
    <col min="8719" max="8719" width="32.7109375" style="1" bestFit="1" customWidth="1"/>
    <col min="8720" max="8960" width="9.140625" style="1"/>
    <col min="8961" max="8961" width="3.5703125" style="1" customWidth="1"/>
    <col min="8962" max="8962" width="3.7109375" style="1" customWidth="1"/>
    <col min="8963" max="8963" width="4" style="1" customWidth="1"/>
    <col min="8964" max="8964" width="74.28515625" style="1" customWidth="1"/>
    <col min="8965" max="8965" width="4.140625" style="1" customWidth="1"/>
    <col min="8966" max="8966" width="18.42578125" style="1" customWidth="1"/>
    <col min="8967" max="8971" width="9.140625" style="1" customWidth="1"/>
    <col min="8972" max="8972" width="37.28515625" style="1" customWidth="1"/>
    <col min="8973" max="8973" width="34.7109375" style="1" bestFit="1" customWidth="1"/>
    <col min="8974" max="8974" width="39.5703125" style="1" bestFit="1" customWidth="1"/>
    <col min="8975" max="8975" width="32.7109375" style="1" bestFit="1" customWidth="1"/>
    <col min="8976" max="9216" width="9.140625" style="1"/>
    <col min="9217" max="9217" width="3.5703125" style="1" customWidth="1"/>
    <col min="9218" max="9218" width="3.7109375" style="1" customWidth="1"/>
    <col min="9219" max="9219" width="4" style="1" customWidth="1"/>
    <col min="9220" max="9220" width="74.28515625" style="1" customWidth="1"/>
    <col min="9221" max="9221" width="4.140625" style="1" customWidth="1"/>
    <col min="9222" max="9222" width="18.42578125" style="1" customWidth="1"/>
    <col min="9223" max="9227" width="9.140625" style="1" customWidth="1"/>
    <col min="9228" max="9228" width="37.28515625" style="1" customWidth="1"/>
    <col min="9229" max="9229" width="34.7109375" style="1" bestFit="1" customWidth="1"/>
    <col min="9230" max="9230" width="39.5703125" style="1" bestFit="1" customWidth="1"/>
    <col min="9231" max="9231" width="32.7109375" style="1" bestFit="1" customWidth="1"/>
    <col min="9232" max="9472" width="9.140625" style="1"/>
    <col min="9473" max="9473" width="3.5703125" style="1" customWidth="1"/>
    <col min="9474" max="9474" width="3.7109375" style="1" customWidth="1"/>
    <col min="9475" max="9475" width="4" style="1" customWidth="1"/>
    <col min="9476" max="9476" width="74.28515625" style="1" customWidth="1"/>
    <col min="9477" max="9477" width="4.140625" style="1" customWidth="1"/>
    <col min="9478" max="9478" width="18.42578125" style="1" customWidth="1"/>
    <col min="9479" max="9483" width="9.140625" style="1" customWidth="1"/>
    <col min="9484" max="9484" width="37.28515625" style="1" customWidth="1"/>
    <col min="9485" max="9485" width="34.7109375" style="1" bestFit="1" customWidth="1"/>
    <col min="9486" max="9486" width="39.5703125" style="1" bestFit="1" customWidth="1"/>
    <col min="9487" max="9487" width="32.7109375" style="1" bestFit="1" customWidth="1"/>
    <col min="9488" max="9728" width="9.140625" style="1"/>
    <col min="9729" max="9729" width="3.5703125" style="1" customWidth="1"/>
    <col min="9730" max="9730" width="3.7109375" style="1" customWidth="1"/>
    <col min="9731" max="9731" width="4" style="1" customWidth="1"/>
    <col min="9732" max="9732" width="74.28515625" style="1" customWidth="1"/>
    <col min="9733" max="9733" width="4.140625" style="1" customWidth="1"/>
    <col min="9734" max="9734" width="18.42578125" style="1" customWidth="1"/>
    <col min="9735" max="9739" width="9.140625" style="1" customWidth="1"/>
    <col min="9740" max="9740" width="37.28515625" style="1" customWidth="1"/>
    <col min="9741" max="9741" width="34.7109375" style="1" bestFit="1" customWidth="1"/>
    <col min="9742" max="9742" width="39.5703125" style="1" bestFit="1" customWidth="1"/>
    <col min="9743" max="9743" width="32.7109375" style="1" bestFit="1" customWidth="1"/>
    <col min="9744" max="9984" width="9.140625" style="1"/>
    <col min="9985" max="9985" width="3.5703125" style="1" customWidth="1"/>
    <col min="9986" max="9986" width="3.7109375" style="1" customWidth="1"/>
    <col min="9987" max="9987" width="4" style="1" customWidth="1"/>
    <col min="9988" max="9988" width="74.28515625" style="1" customWidth="1"/>
    <col min="9989" max="9989" width="4.140625" style="1" customWidth="1"/>
    <col min="9990" max="9990" width="18.42578125" style="1" customWidth="1"/>
    <col min="9991" max="9995" width="9.140625" style="1" customWidth="1"/>
    <col min="9996" max="9996" width="37.28515625" style="1" customWidth="1"/>
    <col min="9997" max="9997" width="34.7109375" style="1" bestFit="1" customWidth="1"/>
    <col min="9998" max="9998" width="39.5703125" style="1" bestFit="1" customWidth="1"/>
    <col min="9999" max="9999" width="32.7109375" style="1" bestFit="1" customWidth="1"/>
    <col min="10000" max="10240" width="9.140625" style="1"/>
    <col min="10241" max="10241" width="3.5703125" style="1" customWidth="1"/>
    <col min="10242" max="10242" width="3.7109375" style="1" customWidth="1"/>
    <col min="10243" max="10243" width="4" style="1" customWidth="1"/>
    <col min="10244" max="10244" width="74.28515625" style="1" customWidth="1"/>
    <col min="10245" max="10245" width="4.140625" style="1" customWidth="1"/>
    <col min="10246" max="10246" width="18.42578125" style="1" customWidth="1"/>
    <col min="10247" max="10251" width="9.140625" style="1" customWidth="1"/>
    <col min="10252" max="10252" width="37.28515625" style="1" customWidth="1"/>
    <col min="10253" max="10253" width="34.7109375" style="1" bestFit="1" customWidth="1"/>
    <col min="10254" max="10254" width="39.5703125" style="1" bestFit="1" customWidth="1"/>
    <col min="10255" max="10255" width="32.7109375" style="1" bestFit="1" customWidth="1"/>
    <col min="10256" max="10496" width="9.140625" style="1"/>
    <col min="10497" max="10497" width="3.5703125" style="1" customWidth="1"/>
    <col min="10498" max="10498" width="3.7109375" style="1" customWidth="1"/>
    <col min="10499" max="10499" width="4" style="1" customWidth="1"/>
    <col min="10500" max="10500" width="74.28515625" style="1" customWidth="1"/>
    <col min="10501" max="10501" width="4.140625" style="1" customWidth="1"/>
    <col min="10502" max="10502" width="18.42578125" style="1" customWidth="1"/>
    <col min="10503" max="10507" width="9.140625" style="1" customWidth="1"/>
    <col min="10508" max="10508" width="37.28515625" style="1" customWidth="1"/>
    <col min="10509" max="10509" width="34.7109375" style="1" bestFit="1" customWidth="1"/>
    <col min="10510" max="10510" width="39.5703125" style="1" bestFit="1" customWidth="1"/>
    <col min="10511" max="10511" width="32.7109375" style="1" bestFit="1" customWidth="1"/>
    <col min="10512" max="10752" width="9.140625" style="1"/>
    <col min="10753" max="10753" width="3.5703125" style="1" customWidth="1"/>
    <col min="10754" max="10754" width="3.7109375" style="1" customWidth="1"/>
    <col min="10755" max="10755" width="4" style="1" customWidth="1"/>
    <col min="10756" max="10756" width="74.28515625" style="1" customWidth="1"/>
    <col min="10757" max="10757" width="4.140625" style="1" customWidth="1"/>
    <col min="10758" max="10758" width="18.42578125" style="1" customWidth="1"/>
    <col min="10759" max="10763" width="9.140625" style="1" customWidth="1"/>
    <col min="10764" max="10764" width="37.28515625" style="1" customWidth="1"/>
    <col min="10765" max="10765" width="34.7109375" style="1" bestFit="1" customWidth="1"/>
    <col min="10766" max="10766" width="39.5703125" style="1" bestFit="1" customWidth="1"/>
    <col min="10767" max="10767" width="32.7109375" style="1" bestFit="1" customWidth="1"/>
    <col min="10768" max="11008" width="9.140625" style="1"/>
    <col min="11009" max="11009" width="3.5703125" style="1" customWidth="1"/>
    <col min="11010" max="11010" width="3.7109375" style="1" customWidth="1"/>
    <col min="11011" max="11011" width="4" style="1" customWidth="1"/>
    <col min="11012" max="11012" width="74.28515625" style="1" customWidth="1"/>
    <col min="11013" max="11013" width="4.140625" style="1" customWidth="1"/>
    <col min="11014" max="11014" width="18.42578125" style="1" customWidth="1"/>
    <col min="11015" max="11019" width="9.140625" style="1" customWidth="1"/>
    <col min="11020" max="11020" width="37.28515625" style="1" customWidth="1"/>
    <col min="11021" max="11021" width="34.7109375" style="1" bestFit="1" customWidth="1"/>
    <col min="11022" max="11022" width="39.5703125" style="1" bestFit="1" customWidth="1"/>
    <col min="11023" max="11023" width="32.7109375" style="1" bestFit="1" customWidth="1"/>
    <col min="11024" max="11264" width="9.140625" style="1"/>
    <col min="11265" max="11265" width="3.5703125" style="1" customWidth="1"/>
    <col min="11266" max="11266" width="3.7109375" style="1" customWidth="1"/>
    <col min="11267" max="11267" width="4" style="1" customWidth="1"/>
    <col min="11268" max="11268" width="74.28515625" style="1" customWidth="1"/>
    <col min="11269" max="11269" width="4.140625" style="1" customWidth="1"/>
    <col min="11270" max="11270" width="18.42578125" style="1" customWidth="1"/>
    <col min="11271" max="11275" width="9.140625" style="1" customWidth="1"/>
    <col min="11276" max="11276" width="37.28515625" style="1" customWidth="1"/>
    <col min="11277" max="11277" width="34.7109375" style="1" bestFit="1" customWidth="1"/>
    <col min="11278" max="11278" width="39.5703125" style="1" bestFit="1" customWidth="1"/>
    <col min="11279" max="11279" width="32.7109375" style="1" bestFit="1" customWidth="1"/>
    <col min="11280" max="11520" width="9.140625" style="1"/>
    <col min="11521" max="11521" width="3.5703125" style="1" customWidth="1"/>
    <col min="11522" max="11522" width="3.7109375" style="1" customWidth="1"/>
    <col min="11523" max="11523" width="4" style="1" customWidth="1"/>
    <col min="11524" max="11524" width="74.28515625" style="1" customWidth="1"/>
    <col min="11525" max="11525" width="4.140625" style="1" customWidth="1"/>
    <col min="11526" max="11526" width="18.42578125" style="1" customWidth="1"/>
    <col min="11527" max="11531" width="9.140625" style="1" customWidth="1"/>
    <col min="11532" max="11532" width="37.28515625" style="1" customWidth="1"/>
    <col min="11533" max="11533" width="34.7109375" style="1" bestFit="1" customWidth="1"/>
    <col min="11534" max="11534" width="39.5703125" style="1" bestFit="1" customWidth="1"/>
    <col min="11535" max="11535" width="32.7109375" style="1" bestFit="1" customWidth="1"/>
    <col min="11536" max="11776" width="9.140625" style="1"/>
    <col min="11777" max="11777" width="3.5703125" style="1" customWidth="1"/>
    <col min="11778" max="11778" width="3.7109375" style="1" customWidth="1"/>
    <col min="11779" max="11779" width="4" style="1" customWidth="1"/>
    <col min="11780" max="11780" width="74.28515625" style="1" customWidth="1"/>
    <col min="11781" max="11781" width="4.140625" style="1" customWidth="1"/>
    <col min="11782" max="11782" width="18.42578125" style="1" customWidth="1"/>
    <col min="11783" max="11787" width="9.140625" style="1" customWidth="1"/>
    <col min="11788" max="11788" width="37.28515625" style="1" customWidth="1"/>
    <col min="11789" max="11789" width="34.7109375" style="1" bestFit="1" customWidth="1"/>
    <col min="11790" max="11790" width="39.5703125" style="1" bestFit="1" customWidth="1"/>
    <col min="11791" max="11791" width="32.7109375" style="1" bestFit="1" customWidth="1"/>
    <col min="11792" max="12032" width="9.140625" style="1"/>
    <col min="12033" max="12033" width="3.5703125" style="1" customWidth="1"/>
    <col min="12034" max="12034" width="3.7109375" style="1" customWidth="1"/>
    <col min="12035" max="12035" width="4" style="1" customWidth="1"/>
    <col min="12036" max="12036" width="74.28515625" style="1" customWidth="1"/>
    <col min="12037" max="12037" width="4.140625" style="1" customWidth="1"/>
    <col min="12038" max="12038" width="18.42578125" style="1" customWidth="1"/>
    <col min="12039" max="12043" width="9.140625" style="1" customWidth="1"/>
    <col min="12044" max="12044" width="37.28515625" style="1" customWidth="1"/>
    <col min="12045" max="12045" width="34.7109375" style="1" bestFit="1" customWidth="1"/>
    <col min="12046" max="12046" width="39.5703125" style="1" bestFit="1" customWidth="1"/>
    <col min="12047" max="12047" width="32.7109375" style="1" bestFit="1" customWidth="1"/>
    <col min="12048" max="12288" width="9.140625" style="1"/>
    <col min="12289" max="12289" width="3.5703125" style="1" customWidth="1"/>
    <col min="12290" max="12290" width="3.7109375" style="1" customWidth="1"/>
    <col min="12291" max="12291" width="4" style="1" customWidth="1"/>
    <col min="12292" max="12292" width="74.28515625" style="1" customWidth="1"/>
    <col min="12293" max="12293" width="4.140625" style="1" customWidth="1"/>
    <col min="12294" max="12294" width="18.42578125" style="1" customWidth="1"/>
    <col min="12295" max="12299" width="9.140625" style="1" customWidth="1"/>
    <col min="12300" max="12300" width="37.28515625" style="1" customWidth="1"/>
    <col min="12301" max="12301" width="34.7109375" style="1" bestFit="1" customWidth="1"/>
    <col min="12302" max="12302" width="39.5703125" style="1" bestFit="1" customWidth="1"/>
    <col min="12303" max="12303" width="32.7109375" style="1" bestFit="1" customWidth="1"/>
    <col min="12304" max="12544" width="9.140625" style="1"/>
    <col min="12545" max="12545" width="3.5703125" style="1" customWidth="1"/>
    <col min="12546" max="12546" width="3.7109375" style="1" customWidth="1"/>
    <col min="12547" max="12547" width="4" style="1" customWidth="1"/>
    <col min="12548" max="12548" width="74.28515625" style="1" customWidth="1"/>
    <col min="12549" max="12549" width="4.140625" style="1" customWidth="1"/>
    <col min="12550" max="12550" width="18.42578125" style="1" customWidth="1"/>
    <col min="12551" max="12555" width="9.140625" style="1" customWidth="1"/>
    <col min="12556" max="12556" width="37.28515625" style="1" customWidth="1"/>
    <col min="12557" max="12557" width="34.7109375" style="1" bestFit="1" customWidth="1"/>
    <col min="12558" max="12558" width="39.5703125" style="1" bestFit="1" customWidth="1"/>
    <col min="12559" max="12559" width="32.7109375" style="1" bestFit="1" customWidth="1"/>
    <col min="12560" max="12800" width="9.140625" style="1"/>
    <col min="12801" max="12801" width="3.5703125" style="1" customWidth="1"/>
    <col min="12802" max="12802" width="3.7109375" style="1" customWidth="1"/>
    <col min="12803" max="12803" width="4" style="1" customWidth="1"/>
    <col min="12804" max="12804" width="74.28515625" style="1" customWidth="1"/>
    <col min="12805" max="12805" width="4.140625" style="1" customWidth="1"/>
    <col min="12806" max="12806" width="18.42578125" style="1" customWidth="1"/>
    <col min="12807" max="12811" width="9.140625" style="1" customWidth="1"/>
    <col min="12812" max="12812" width="37.28515625" style="1" customWidth="1"/>
    <col min="12813" max="12813" width="34.7109375" style="1" bestFit="1" customWidth="1"/>
    <col min="12814" max="12814" width="39.5703125" style="1" bestFit="1" customWidth="1"/>
    <col min="12815" max="12815" width="32.7109375" style="1" bestFit="1" customWidth="1"/>
    <col min="12816" max="13056" width="9.140625" style="1"/>
    <col min="13057" max="13057" width="3.5703125" style="1" customWidth="1"/>
    <col min="13058" max="13058" width="3.7109375" style="1" customWidth="1"/>
    <col min="13059" max="13059" width="4" style="1" customWidth="1"/>
    <col min="13060" max="13060" width="74.28515625" style="1" customWidth="1"/>
    <col min="13061" max="13061" width="4.140625" style="1" customWidth="1"/>
    <col min="13062" max="13062" width="18.42578125" style="1" customWidth="1"/>
    <col min="13063" max="13067" width="9.140625" style="1" customWidth="1"/>
    <col min="13068" max="13068" width="37.28515625" style="1" customWidth="1"/>
    <col min="13069" max="13069" width="34.7109375" style="1" bestFit="1" customWidth="1"/>
    <col min="13070" max="13070" width="39.5703125" style="1" bestFit="1" customWidth="1"/>
    <col min="13071" max="13071" width="32.7109375" style="1" bestFit="1" customWidth="1"/>
    <col min="13072" max="13312" width="9.140625" style="1"/>
    <col min="13313" max="13313" width="3.5703125" style="1" customWidth="1"/>
    <col min="13314" max="13314" width="3.7109375" style="1" customWidth="1"/>
    <col min="13315" max="13315" width="4" style="1" customWidth="1"/>
    <col min="13316" max="13316" width="74.28515625" style="1" customWidth="1"/>
    <col min="13317" max="13317" width="4.140625" style="1" customWidth="1"/>
    <col min="13318" max="13318" width="18.42578125" style="1" customWidth="1"/>
    <col min="13319" max="13323" width="9.140625" style="1" customWidth="1"/>
    <col min="13324" max="13324" width="37.28515625" style="1" customWidth="1"/>
    <col min="13325" max="13325" width="34.7109375" style="1" bestFit="1" customWidth="1"/>
    <col min="13326" max="13326" width="39.5703125" style="1" bestFit="1" customWidth="1"/>
    <col min="13327" max="13327" width="32.7109375" style="1" bestFit="1" customWidth="1"/>
    <col min="13328" max="13568" width="9.140625" style="1"/>
    <col min="13569" max="13569" width="3.5703125" style="1" customWidth="1"/>
    <col min="13570" max="13570" width="3.7109375" style="1" customWidth="1"/>
    <col min="13571" max="13571" width="4" style="1" customWidth="1"/>
    <col min="13572" max="13572" width="74.28515625" style="1" customWidth="1"/>
    <col min="13573" max="13573" width="4.140625" style="1" customWidth="1"/>
    <col min="13574" max="13574" width="18.42578125" style="1" customWidth="1"/>
    <col min="13575" max="13579" width="9.140625" style="1" customWidth="1"/>
    <col min="13580" max="13580" width="37.28515625" style="1" customWidth="1"/>
    <col min="13581" max="13581" width="34.7109375" style="1" bestFit="1" customWidth="1"/>
    <col min="13582" max="13582" width="39.5703125" style="1" bestFit="1" customWidth="1"/>
    <col min="13583" max="13583" width="32.7109375" style="1" bestFit="1" customWidth="1"/>
    <col min="13584" max="13824" width="9.140625" style="1"/>
    <col min="13825" max="13825" width="3.5703125" style="1" customWidth="1"/>
    <col min="13826" max="13826" width="3.7109375" style="1" customWidth="1"/>
    <col min="13827" max="13827" width="4" style="1" customWidth="1"/>
    <col min="13828" max="13828" width="74.28515625" style="1" customWidth="1"/>
    <col min="13829" max="13829" width="4.140625" style="1" customWidth="1"/>
    <col min="13830" max="13830" width="18.42578125" style="1" customWidth="1"/>
    <col min="13831" max="13835" width="9.140625" style="1" customWidth="1"/>
    <col min="13836" max="13836" width="37.28515625" style="1" customWidth="1"/>
    <col min="13837" max="13837" width="34.7109375" style="1" bestFit="1" customWidth="1"/>
    <col min="13838" max="13838" width="39.5703125" style="1" bestFit="1" customWidth="1"/>
    <col min="13839" max="13839" width="32.7109375" style="1" bestFit="1" customWidth="1"/>
    <col min="13840" max="14080" width="9.140625" style="1"/>
    <col min="14081" max="14081" width="3.5703125" style="1" customWidth="1"/>
    <col min="14082" max="14082" width="3.7109375" style="1" customWidth="1"/>
    <col min="14083" max="14083" width="4" style="1" customWidth="1"/>
    <col min="14084" max="14084" width="74.28515625" style="1" customWidth="1"/>
    <col min="14085" max="14085" width="4.140625" style="1" customWidth="1"/>
    <col min="14086" max="14086" width="18.42578125" style="1" customWidth="1"/>
    <col min="14087" max="14091" width="9.140625" style="1" customWidth="1"/>
    <col min="14092" max="14092" width="37.28515625" style="1" customWidth="1"/>
    <col min="14093" max="14093" width="34.7109375" style="1" bestFit="1" customWidth="1"/>
    <col min="14094" max="14094" width="39.5703125" style="1" bestFit="1" customWidth="1"/>
    <col min="14095" max="14095" width="32.7109375" style="1" bestFit="1" customWidth="1"/>
    <col min="14096" max="14336" width="9.140625" style="1"/>
    <col min="14337" max="14337" width="3.5703125" style="1" customWidth="1"/>
    <col min="14338" max="14338" width="3.7109375" style="1" customWidth="1"/>
    <col min="14339" max="14339" width="4" style="1" customWidth="1"/>
    <col min="14340" max="14340" width="74.28515625" style="1" customWidth="1"/>
    <col min="14341" max="14341" width="4.140625" style="1" customWidth="1"/>
    <col min="14342" max="14342" width="18.42578125" style="1" customWidth="1"/>
    <col min="14343" max="14347" width="9.140625" style="1" customWidth="1"/>
    <col min="14348" max="14348" width="37.28515625" style="1" customWidth="1"/>
    <col min="14349" max="14349" width="34.7109375" style="1" bestFit="1" customWidth="1"/>
    <col min="14350" max="14350" width="39.5703125" style="1" bestFit="1" customWidth="1"/>
    <col min="14351" max="14351" width="32.7109375" style="1" bestFit="1" customWidth="1"/>
    <col min="14352" max="14592" width="9.140625" style="1"/>
    <col min="14593" max="14593" width="3.5703125" style="1" customWidth="1"/>
    <col min="14594" max="14594" width="3.7109375" style="1" customWidth="1"/>
    <col min="14595" max="14595" width="4" style="1" customWidth="1"/>
    <col min="14596" max="14596" width="74.28515625" style="1" customWidth="1"/>
    <col min="14597" max="14597" width="4.140625" style="1" customWidth="1"/>
    <col min="14598" max="14598" width="18.42578125" style="1" customWidth="1"/>
    <col min="14599" max="14603" width="9.140625" style="1" customWidth="1"/>
    <col min="14604" max="14604" width="37.28515625" style="1" customWidth="1"/>
    <col min="14605" max="14605" width="34.7109375" style="1" bestFit="1" customWidth="1"/>
    <col min="14606" max="14606" width="39.5703125" style="1" bestFit="1" customWidth="1"/>
    <col min="14607" max="14607" width="32.7109375" style="1" bestFit="1" customWidth="1"/>
    <col min="14608" max="14848" width="9.140625" style="1"/>
    <col min="14849" max="14849" width="3.5703125" style="1" customWidth="1"/>
    <col min="14850" max="14850" width="3.7109375" style="1" customWidth="1"/>
    <col min="14851" max="14851" width="4" style="1" customWidth="1"/>
    <col min="14852" max="14852" width="74.28515625" style="1" customWidth="1"/>
    <col min="14853" max="14853" width="4.140625" style="1" customWidth="1"/>
    <col min="14854" max="14854" width="18.42578125" style="1" customWidth="1"/>
    <col min="14855" max="14859" width="9.140625" style="1" customWidth="1"/>
    <col min="14860" max="14860" width="37.28515625" style="1" customWidth="1"/>
    <col min="14861" max="14861" width="34.7109375" style="1" bestFit="1" customWidth="1"/>
    <col min="14862" max="14862" width="39.5703125" style="1" bestFit="1" customWidth="1"/>
    <col min="14863" max="14863" width="32.7109375" style="1" bestFit="1" customWidth="1"/>
    <col min="14864" max="15104" width="9.140625" style="1"/>
    <col min="15105" max="15105" width="3.5703125" style="1" customWidth="1"/>
    <col min="15106" max="15106" width="3.7109375" style="1" customWidth="1"/>
    <col min="15107" max="15107" width="4" style="1" customWidth="1"/>
    <col min="15108" max="15108" width="74.28515625" style="1" customWidth="1"/>
    <col min="15109" max="15109" width="4.140625" style="1" customWidth="1"/>
    <col min="15110" max="15110" width="18.42578125" style="1" customWidth="1"/>
    <col min="15111" max="15115" width="9.140625" style="1" customWidth="1"/>
    <col min="15116" max="15116" width="37.28515625" style="1" customWidth="1"/>
    <col min="15117" max="15117" width="34.7109375" style="1" bestFit="1" customWidth="1"/>
    <col min="15118" max="15118" width="39.5703125" style="1" bestFit="1" customWidth="1"/>
    <col min="15119" max="15119" width="32.7109375" style="1" bestFit="1" customWidth="1"/>
    <col min="15120" max="15360" width="9.140625" style="1"/>
    <col min="15361" max="15361" width="3.5703125" style="1" customWidth="1"/>
    <col min="15362" max="15362" width="3.7109375" style="1" customWidth="1"/>
    <col min="15363" max="15363" width="4" style="1" customWidth="1"/>
    <col min="15364" max="15364" width="74.28515625" style="1" customWidth="1"/>
    <col min="15365" max="15365" width="4.140625" style="1" customWidth="1"/>
    <col min="15366" max="15366" width="18.42578125" style="1" customWidth="1"/>
    <col min="15367" max="15371" width="9.140625" style="1" customWidth="1"/>
    <col min="15372" max="15372" width="37.28515625" style="1" customWidth="1"/>
    <col min="15373" max="15373" width="34.7109375" style="1" bestFit="1" customWidth="1"/>
    <col min="15374" max="15374" width="39.5703125" style="1" bestFit="1" customWidth="1"/>
    <col min="15375" max="15375" width="32.7109375" style="1" bestFit="1" customWidth="1"/>
    <col min="15376" max="15616" width="9.140625" style="1"/>
    <col min="15617" max="15617" width="3.5703125" style="1" customWidth="1"/>
    <col min="15618" max="15618" width="3.7109375" style="1" customWidth="1"/>
    <col min="15619" max="15619" width="4" style="1" customWidth="1"/>
    <col min="15620" max="15620" width="74.28515625" style="1" customWidth="1"/>
    <col min="15621" max="15621" width="4.140625" style="1" customWidth="1"/>
    <col min="15622" max="15622" width="18.42578125" style="1" customWidth="1"/>
    <col min="15623" max="15627" width="9.140625" style="1" customWidth="1"/>
    <col min="15628" max="15628" width="37.28515625" style="1" customWidth="1"/>
    <col min="15629" max="15629" width="34.7109375" style="1" bestFit="1" customWidth="1"/>
    <col min="15630" max="15630" width="39.5703125" style="1" bestFit="1" customWidth="1"/>
    <col min="15631" max="15631" width="32.7109375" style="1" bestFit="1" customWidth="1"/>
    <col min="15632" max="15872" width="9.140625" style="1"/>
    <col min="15873" max="15873" width="3.5703125" style="1" customWidth="1"/>
    <col min="15874" max="15874" width="3.7109375" style="1" customWidth="1"/>
    <col min="15875" max="15875" width="4" style="1" customWidth="1"/>
    <col min="15876" max="15876" width="74.28515625" style="1" customWidth="1"/>
    <col min="15877" max="15877" width="4.140625" style="1" customWidth="1"/>
    <col min="15878" max="15878" width="18.42578125" style="1" customWidth="1"/>
    <col min="15879" max="15883" width="9.140625" style="1" customWidth="1"/>
    <col min="15884" max="15884" width="37.28515625" style="1" customWidth="1"/>
    <col min="15885" max="15885" width="34.7109375" style="1" bestFit="1" customWidth="1"/>
    <col min="15886" max="15886" width="39.5703125" style="1" bestFit="1" customWidth="1"/>
    <col min="15887" max="15887" width="32.7109375" style="1" bestFit="1" customWidth="1"/>
    <col min="15888" max="16128" width="9.140625" style="1"/>
    <col min="16129" max="16129" width="3.5703125" style="1" customWidth="1"/>
    <col min="16130" max="16130" width="3.7109375" style="1" customWidth="1"/>
    <col min="16131" max="16131" width="4" style="1" customWidth="1"/>
    <col min="16132" max="16132" width="74.28515625" style="1" customWidth="1"/>
    <col min="16133" max="16133" width="4.140625" style="1" customWidth="1"/>
    <col min="16134" max="16134" width="18.42578125" style="1" customWidth="1"/>
    <col min="16135" max="16139" width="9.140625" style="1" customWidth="1"/>
    <col min="16140" max="16140" width="37.28515625" style="1" customWidth="1"/>
    <col min="16141" max="16141" width="34.7109375" style="1" bestFit="1" customWidth="1"/>
    <col min="16142" max="16142" width="39.5703125" style="1" bestFit="1" customWidth="1"/>
    <col min="16143" max="16143" width="32.7109375" style="1" bestFit="1" customWidth="1"/>
    <col min="16144" max="16384" width="9.140625" style="1"/>
  </cols>
  <sheetData>
    <row r="1" spans="1:15" x14ac:dyDescent="0.25">
      <c r="B1" s="2"/>
    </row>
    <row r="2" spans="1:15" x14ac:dyDescent="0.25">
      <c r="B2" s="2"/>
    </row>
    <row r="3" spans="1:15" x14ac:dyDescent="0.25">
      <c r="B3" s="2"/>
      <c r="K3" s="5"/>
      <c r="M3" s="5"/>
    </row>
    <row r="4" spans="1:15" x14ac:dyDescent="0.25">
      <c r="B4" s="2"/>
      <c r="K4" s="5"/>
    </row>
    <row r="5" spans="1:15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 s="9" customFormat="1" ht="22.5" x14ac:dyDescent="0.3">
      <c r="A6" s="7" t="s">
        <v>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1:15" s="9" customFormat="1" ht="22.5" x14ac:dyDescent="0.3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spans="1:15" s="9" customFormat="1" ht="22.5" x14ac:dyDescent="0.3">
      <c r="A8" s="7" t="s">
        <v>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1:15" s="10" customFormat="1" ht="21" x14ac:dyDescent="0.35">
      <c r="I9" s="11"/>
      <c r="J9" s="12"/>
      <c r="L9" s="12"/>
      <c r="N9" s="13"/>
    </row>
    <row r="10" spans="1:15" s="10" customFormat="1" ht="21.75" thickBot="1" x14ac:dyDescent="0.4">
      <c r="G10" s="11"/>
      <c r="J10" s="12"/>
      <c r="L10" s="12"/>
      <c r="M10" s="14" t="s">
        <v>3</v>
      </c>
      <c r="N10" s="13"/>
    </row>
    <row r="11" spans="1:15" s="23" customFormat="1" ht="21" thickTop="1" x14ac:dyDescent="0.3">
      <c r="A11" s="15" t="s">
        <v>4</v>
      </c>
      <c r="B11" s="16"/>
      <c r="C11" s="16"/>
      <c r="D11" s="16"/>
      <c r="E11" s="16"/>
      <c r="F11" s="16" t="s">
        <v>5</v>
      </c>
      <c r="G11" s="17" t="s">
        <v>6</v>
      </c>
      <c r="H11" s="18" t="s">
        <v>7</v>
      </c>
      <c r="I11" s="19"/>
      <c r="J11" s="19"/>
      <c r="K11" s="20"/>
      <c r="L11" s="17" t="s">
        <v>8</v>
      </c>
      <c r="M11" s="21" t="s">
        <v>8</v>
      </c>
      <c r="N11" s="22"/>
    </row>
    <row r="12" spans="1:15" s="23" customFormat="1" ht="20.25" x14ac:dyDescent="0.3">
      <c r="A12" s="24"/>
      <c r="B12" s="25"/>
      <c r="C12" s="25"/>
      <c r="D12" s="25"/>
      <c r="E12" s="25"/>
      <c r="F12" s="25"/>
      <c r="G12" s="26" t="s">
        <v>9</v>
      </c>
      <c r="H12" s="26"/>
      <c r="I12" s="26" t="s">
        <v>10</v>
      </c>
      <c r="J12" s="26"/>
      <c r="K12" s="26" t="s">
        <v>11</v>
      </c>
      <c r="L12" s="26" t="s">
        <v>12</v>
      </c>
      <c r="M12" s="27" t="s">
        <v>9</v>
      </c>
      <c r="N12" s="22"/>
    </row>
    <row r="13" spans="1:15" s="23" customFormat="1" ht="20.25" x14ac:dyDescent="0.3">
      <c r="A13" s="28">
        <v>1</v>
      </c>
      <c r="B13" s="29"/>
      <c r="C13" s="29"/>
      <c r="D13" s="29"/>
      <c r="E13" s="30"/>
      <c r="F13" s="31">
        <v>2</v>
      </c>
      <c r="G13" s="32"/>
      <c r="H13" s="32"/>
      <c r="I13" s="32"/>
      <c r="J13" s="32"/>
      <c r="K13" s="32"/>
      <c r="L13" s="32">
        <v>3</v>
      </c>
      <c r="M13" s="33">
        <v>4</v>
      </c>
      <c r="N13" s="22"/>
    </row>
    <row r="14" spans="1:15" s="23" customFormat="1" ht="20.25" x14ac:dyDescent="0.3">
      <c r="A14" s="34"/>
      <c r="B14" s="35" t="s">
        <v>13</v>
      </c>
      <c r="C14" s="35"/>
      <c r="D14" s="35"/>
      <c r="E14" s="36"/>
      <c r="F14" s="37"/>
      <c r="G14" s="37"/>
      <c r="H14" s="37"/>
      <c r="I14" s="37"/>
      <c r="J14" s="38"/>
      <c r="K14" s="37"/>
      <c r="L14" s="38"/>
      <c r="M14" s="39"/>
      <c r="N14" s="22"/>
    </row>
    <row r="15" spans="1:15" s="47" customFormat="1" ht="20.25" x14ac:dyDescent="0.3">
      <c r="A15" s="40"/>
      <c r="B15" s="41" t="s">
        <v>14</v>
      </c>
      <c r="C15" s="41"/>
      <c r="D15" s="41"/>
      <c r="E15" s="42"/>
      <c r="F15" s="43"/>
      <c r="G15" s="44"/>
      <c r="H15" s="44"/>
      <c r="I15" s="44"/>
      <c r="J15" s="45"/>
      <c r="K15" s="44"/>
      <c r="L15" s="45"/>
      <c r="M15" s="46"/>
      <c r="N15" s="22" t="s">
        <v>15</v>
      </c>
      <c r="O15" s="47" t="s">
        <v>16</v>
      </c>
    </row>
    <row r="16" spans="1:15" s="47" customFormat="1" ht="20.25" x14ac:dyDescent="0.3">
      <c r="A16" s="40"/>
      <c r="B16" s="41"/>
      <c r="C16" s="41" t="s">
        <v>17</v>
      </c>
      <c r="D16" s="41"/>
      <c r="E16" s="42"/>
      <c r="F16" s="48"/>
      <c r="G16" s="44">
        <f>SUM(G17:G20)</f>
        <v>317676320662.67999</v>
      </c>
      <c r="H16" s="49"/>
      <c r="I16" s="44"/>
      <c r="J16" s="50"/>
      <c r="K16" s="44"/>
      <c r="L16" s="51">
        <f>SUM(L17:L20)</f>
        <v>317676320662.67999</v>
      </c>
      <c r="M16" s="46">
        <f>SUM(M17:M20)</f>
        <v>802556953565.94995</v>
      </c>
      <c r="N16" s="52">
        <f>+G16-M16</f>
        <v>-484880632903.26996</v>
      </c>
      <c r="O16" s="53">
        <f>+N16/M16*100</f>
        <v>-60.416974863756515</v>
      </c>
    </row>
    <row r="17" spans="1:16" s="9" customFormat="1" ht="20.25" x14ac:dyDescent="0.3">
      <c r="A17" s="54"/>
      <c r="B17" s="55"/>
      <c r="C17" s="55"/>
      <c r="D17" s="55" t="s">
        <v>18</v>
      </c>
      <c r="E17" s="56"/>
      <c r="F17" s="57" t="s">
        <v>19</v>
      </c>
      <c r="G17" s="58">
        <f>+'[1]NERACA ASET'!C8</f>
        <v>132754747212</v>
      </c>
      <c r="H17" s="59"/>
      <c r="I17" s="60"/>
      <c r="J17" s="61"/>
      <c r="K17" s="60"/>
      <c r="L17" s="58">
        <f>G17+SUM(I17)-SUM(K17)</f>
        <v>132754747212</v>
      </c>
      <c r="M17" s="62">
        <f>'[1]NERACA ASET'!D8</f>
        <v>575265938018</v>
      </c>
      <c r="N17" s="52">
        <f t="shared" ref="N17:N84" si="0">+G17-M17</f>
        <v>-442511190806</v>
      </c>
      <c r="O17" s="53">
        <f t="shared" ref="O17:O80" si="1">+N17/M17*100</f>
        <v>-76.922891059848197</v>
      </c>
    </row>
    <row r="18" spans="1:16" s="9" customFormat="1" ht="20.25" x14ac:dyDescent="0.3">
      <c r="A18" s="54"/>
      <c r="B18" s="55"/>
      <c r="C18" s="55"/>
      <c r="D18" s="55" t="s">
        <v>20</v>
      </c>
      <c r="E18" s="56"/>
      <c r="F18" s="57" t="s">
        <v>21</v>
      </c>
      <c r="G18" s="58">
        <f>+'[1]NERACA ASET'!C9</f>
        <v>133316903</v>
      </c>
      <c r="H18" s="63"/>
      <c r="I18" s="58"/>
      <c r="J18" s="63"/>
      <c r="K18" s="58"/>
      <c r="L18" s="58">
        <f t="shared" ref="L18:L20" si="2">G18+SUM(I18)-SUM(K18)</f>
        <v>133316903</v>
      </c>
      <c r="M18" s="62">
        <f>'[1]NERACA ASET'!D9</f>
        <v>5024555724</v>
      </c>
      <c r="N18" s="52">
        <f t="shared" si="0"/>
        <v>-4891238821</v>
      </c>
      <c r="O18" s="53">
        <f t="shared" si="1"/>
        <v>-97.346692716269303</v>
      </c>
    </row>
    <row r="19" spans="1:16" s="9" customFormat="1" ht="20.25" x14ac:dyDescent="0.3">
      <c r="A19" s="54"/>
      <c r="B19" s="55"/>
      <c r="C19" s="55"/>
      <c r="D19" s="55" t="s">
        <v>22</v>
      </c>
      <c r="E19" s="56"/>
      <c r="F19" s="57" t="s">
        <v>23</v>
      </c>
      <c r="G19" s="58">
        <f>+'[1]NERACA ASET'!C10</f>
        <v>1846028100.6800001</v>
      </c>
      <c r="H19" s="63"/>
      <c r="I19" s="58"/>
      <c r="J19" s="63"/>
      <c r="K19" s="58"/>
      <c r="L19" s="58">
        <f t="shared" si="2"/>
        <v>1846028100.6800001</v>
      </c>
      <c r="M19" s="62">
        <f>'[1]NERACA ASET'!D10</f>
        <v>2108720964.9500008</v>
      </c>
      <c r="N19" s="52">
        <f t="shared" si="0"/>
        <v>-262692864.2700007</v>
      </c>
      <c r="O19" s="53">
        <f t="shared" si="1"/>
        <v>-12.457450209692837</v>
      </c>
    </row>
    <row r="20" spans="1:16" s="9" customFormat="1" ht="20.25" x14ac:dyDescent="0.3">
      <c r="A20" s="54"/>
      <c r="B20" s="55"/>
      <c r="C20" s="55"/>
      <c r="D20" s="55" t="s">
        <v>24</v>
      </c>
      <c r="E20" s="56"/>
      <c r="F20" s="57" t="s">
        <v>25</v>
      </c>
      <c r="G20" s="58">
        <f>+'[1]NERACA ASET'!C11</f>
        <v>182942228447</v>
      </c>
      <c r="H20" s="59"/>
      <c r="I20" s="60"/>
      <c r="J20" s="61"/>
      <c r="K20" s="60"/>
      <c r="L20" s="58">
        <f t="shared" si="2"/>
        <v>182942228447</v>
      </c>
      <c r="M20" s="62">
        <f>'[1]NERACA ASET'!D11</f>
        <v>220157738859</v>
      </c>
      <c r="N20" s="52">
        <f t="shared" si="0"/>
        <v>-37215510412</v>
      </c>
      <c r="O20" s="53">
        <f t="shared" si="1"/>
        <v>-16.904021000976336</v>
      </c>
    </row>
    <row r="21" spans="1:16" s="47" customFormat="1" ht="20.25" x14ac:dyDescent="0.3">
      <c r="A21" s="40"/>
      <c r="B21" s="41"/>
      <c r="C21" s="41" t="s">
        <v>26</v>
      </c>
      <c r="D21" s="41"/>
      <c r="E21" s="42"/>
      <c r="F21" s="43"/>
      <c r="G21" s="51">
        <f>SUM(G22:G23)</f>
        <v>101000000000</v>
      </c>
      <c r="H21" s="49"/>
      <c r="I21" s="44"/>
      <c r="J21" s="50"/>
      <c r="K21" s="44"/>
      <c r="L21" s="51">
        <f>SUM(L22)</f>
        <v>40000000000</v>
      </c>
      <c r="M21" s="46">
        <f>SUM(M22:M23)</f>
        <v>893273921739</v>
      </c>
      <c r="N21" s="52">
        <f t="shared" si="0"/>
        <v>-792273921739</v>
      </c>
      <c r="O21" s="53">
        <f t="shared" si="1"/>
        <v>-88.693277891357653</v>
      </c>
    </row>
    <row r="22" spans="1:16" s="47" customFormat="1" ht="20.25" x14ac:dyDescent="0.3">
      <c r="A22" s="40"/>
      <c r="B22" s="41"/>
      <c r="C22" s="41"/>
      <c r="D22" s="55" t="s">
        <v>27</v>
      </c>
      <c r="E22" s="42"/>
      <c r="F22" s="57" t="s">
        <v>28</v>
      </c>
      <c r="G22" s="58">
        <f>'[1]NERACA ASET'!C79</f>
        <v>40000000000</v>
      </c>
      <c r="H22" s="59"/>
      <c r="I22" s="58"/>
      <c r="J22" s="63"/>
      <c r="K22" s="58"/>
      <c r="L22" s="58">
        <f>G22+SUM(I22)-SUM(K22)</f>
        <v>40000000000</v>
      </c>
      <c r="M22" s="62">
        <f>'[1]NERACA ASET'!D79</f>
        <v>885000000000</v>
      </c>
      <c r="N22" s="52">
        <f t="shared" si="0"/>
        <v>-845000000000</v>
      </c>
      <c r="O22" s="53">
        <f t="shared" si="1"/>
        <v>-95.480225988700568</v>
      </c>
    </row>
    <row r="23" spans="1:16" s="47" customFormat="1" ht="20.25" x14ac:dyDescent="0.3">
      <c r="A23" s="40"/>
      <c r="B23" s="41"/>
      <c r="C23" s="41"/>
      <c r="D23" s="55" t="s">
        <v>29</v>
      </c>
      <c r="E23" s="42"/>
      <c r="F23" s="57" t="s">
        <v>30</v>
      </c>
      <c r="G23" s="58">
        <f>'[1]NERACA ASET'!C80</f>
        <v>61000000000</v>
      </c>
      <c r="H23" s="59"/>
      <c r="I23" s="58"/>
      <c r="J23" s="63"/>
      <c r="K23" s="58"/>
      <c r="L23" s="58"/>
      <c r="M23" s="62">
        <f>'[1]NERACA ASET'!D80</f>
        <v>8273921739</v>
      </c>
      <c r="N23" s="52">
        <f t="shared" si="0"/>
        <v>52726078261</v>
      </c>
      <c r="O23" s="53">
        <f t="shared" si="1"/>
        <v>637.25618786639097</v>
      </c>
    </row>
    <row r="24" spans="1:16" s="47" customFormat="1" ht="20.25" x14ac:dyDescent="0.3">
      <c r="A24" s="40"/>
      <c r="B24" s="41"/>
      <c r="C24" s="41" t="s">
        <v>31</v>
      </c>
      <c r="D24" s="41"/>
      <c r="E24" s="42"/>
      <c r="F24" s="43"/>
      <c r="G24" s="51">
        <f>G27+G30+G33</f>
        <v>1765213318422.8018</v>
      </c>
      <c r="H24" s="44">
        <f t="shared" ref="H24:M24" si="3">H27+H30+H33</f>
        <v>0</v>
      </c>
      <c r="I24" s="44">
        <f t="shared" si="3"/>
        <v>0</v>
      </c>
      <c r="J24" s="44">
        <f t="shared" si="3"/>
        <v>0</v>
      </c>
      <c r="K24" s="44">
        <f t="shared" si="3"/>
        <v>0</v>
      </c>
      <c r="L24" s="44">
        <f t="shared" si="3"/>
        <v>2114555222599.0317</v>
      </c>
      <c r="M24" s="44">
        <f t="shared" si="3"/>
        <v>1314078950322.7302</v>
      </c>
      <c r="N24" s="52">
        <f t="shared" si="0"/>
        <v>451134368100.07153</v>
      </c>
      <c r="O24" s="53">
        <f t="shared" si="1"/>
        <v>34.330841993114305</v>
      </c>
    </row>
    <row r="25" spans="1:16" s="9" customFormat="1" ht="20.25" x14ac:dyDescent="0.3">
      <c r="A25" s="54"/>
      <c r="B25" s="55"/>
      <c r="C25" s="55"/>
      <c r="D25" s="55" t="s">
        <v>32</v>
      </c>
      <c r="E25" s="56"/>
      <c r="F25" s="57" t="s">
        <v>33</v>
      </c>
      <c r="G25" s="58">
        <f>+'[1]NERACA ASET'!C105</f>
        <v>1963702451772</v>
      </c>
      <c r="H25" s="59"/>
      <c r="I25" s="58"/>
      <c r="J25" s="63"/>
      <c r="K25" s="58"/>
      <c r="L25" s="58">
        <f>G25+SUM(I25:I25)-SUM(K25:K25)</f>
        <v>1963702451772</v>
      </c>
      <c r="M25" s="60">
        <f>+'[1]NERACA ASET'!D105</f>
        <v>1498379025616</v>
      </c>
      <c r="N25" s="52">
        <f t="shared" si="0"/>
        <v>465323426156</v>
      </c>
      <c r="O25" s="53">
        <f t="shared" si="1"/>
        <v>31.055121447972784</v>
      </c>
    </row>
    <row r="26" spans="1:16" s="9" customFormat="1" ht="20.25" x14ac:dyDescent="0.3">
      <c r="A26" s="54"/>
      <c r="B26" s="55"/>
      <c r="C26" s="55"/>
      <c r="D26" s="55" t="s">
        <v>34</v>
      </c>
      <c r="E26" s="56"/>
      <c r="F26" s="57" t="s">
        <v>35</v>
      </c>
      <c r="G26" s="64">
        <f>'[1]NERACA ASET'!C106</f>
        <v>-337515770451.25995</v>
      </c>
      <c r="H26" s="65"/>
      <c r="I26" s="66"/>
      <c r="J26" s="66"/>
      <c r="K26" s="66"/>
      <c r="L26" s="66"/>
      <c r="M26" s="67">
        <f>'[1]NERACA ASET'!D106</f>
        <v>-360794275445.25</v>
      </c>
      <c r="N26" s="52">
        <f t="shared" si="0"/>
        <v>23278504993.990051</v>
      </c>
      <c r="O26" s="53">
        <f t="shared" si="1"/>
        <v>-6.4520161705067105</v>
      </c>
    </row>
    <row r="27" spans="1:16" s="9" customFormat="1" ht="20.25" x14ac:dyDescent="0.3">
      <c r="A27" s="54"/>
      <c r="B27" s="55"/>
      <c r="C27" s="55"/>
      <c r="D27" s="68" t="s">
        <v>36</v>
      </c>
      <c r="E27" s="56"/>
      <c r="F27" s="57"/>
      <c r="G27" s="58">
        <f>SUM(G25:G26)</f>
        <v>1626186681320.74</v>
      </c>
      <c r="H27" s="60">
        <f t="shared" ref="H27:M27" si="4">SUM(H25:H26)</f>
        <v>0</v>
      </c>
      <c r="I27" s="60">
        <f t="shared" si="4"/>
        <v>0</v>
      </c>
      <c r="J27" s="60">
        <f t="shared" si="4"/>
        <v>0</v>
      </c>
      <c r="K27" s="60">
        <f t="shared" si="4"/>
        <v>0</v>
      </c>
      <c r="L27" s="60">
        <f t="shared" si="4"/>
        <v>1963702451772</v>
      </c>
      <c r="M27" s="60">
        <f t="shared" si="4"/>
        <v>1137584750170.75</v>
      </c>
      <c r="N27" s="52"/>
      <c r="O27" s="53"/>
    </row>
    <row r="28" spans="1:16" s="9" customFormat="1" ht="20.25" x14ac:dyDescent="0.3">
      <c r="A28" s="54"/>
      <c r="B28" s="55"/>
      <c r="C28" s="55"/>
      <c r="D28" s="55" t="s">
        <v>37</v>
      </c>
      <c r="E28" s="56"/>
      <c r="F28" s="57" t="s">
        <v>38</v>
      </c>
      <c r="G28" s="58">
        <f>+'[1]NERACA ASET'!C110</f>
        <v>5963545185</v>
      </c>
      <c r="H28" s="59"/>
      <c r="I28" s="58"/>
      <c r="J28" s="63"/>
      <c r="K28" s="58"/>
      <c r="L28" s="58">
        <f>G28+SUM(I28:I28)-SUM(K28)</f>
        <v>5963545185</v>
      </c>
      <c r="M28" s="60">
        <f>+'[1]NERACA ASET'!D110</f>
        <v>180651954520.87</v>
      </c>
      <c r="N28" s="52">
        <f t="shared" si="0"/>
        <v>-174688409335.87</v>
      </c>
      <c r="O28" s="53">
        <f t="shared" si="1"/>
        <v>-96.698875912626207</v>
      </c>
    </row>
    <row r="29" spans="1:16" s="9" customFormat="1" ht="20.25" x14ac:dyDescent="0.3">
      <c r="A29" s="54"/>
      <c r="B29" s="55"/>
      <c r="C29" s="55"/>
      <c r="D29" s="55" t="s">
        <v>39</v>
      </c>
      <c r="E29" s="56"/>
      <c r="F29" s="57" t="s">
        <v>40</v>
      </c>
      <c r="G29" s="64">
        <f>'[1]NERACA ASET'!C111</f>
        <v>-4205922200.3400002</v>
      </c>
      <c r="H29" s="65"/>
      <c r="I29" s="66"/>
      <c r="J29" s="66"/>
      <c r="K29" s="66"/>
      <c r="L29" s="66"/>
      <c r="M29" s="67">
        <f>'[1]NERACA ASET'!D111</f>
        <v>-3141186538.5</v>
      </c>
      <c r="N29" s="52">
        <f t="shared" si="0"/>
        <v>-1064735661.8400002</v>
      </c>
      <c r="O29" s="53">
        <f t="shared" si="1"/>
        <v>33.895970480901134</v>
      </c>
    </row>
    <row r="30" spans="1:16" s="9" customFormat="1" ht="20.25" x14ac:dyDescent="0.3">
      <c r="A30" s="54"/>
      <c r="B30" s="55"/>
      <c r="C30" s="55"/>
      <c r="D30" s="68" t="s">
        <v>41</v>
      </c>
      <c r="E30" s="56"/>
      <c r="F30" s="57"/>
      <c r="G30" s="58">
        <f>SUM(G28:G29)</f>
        <v>1757622984.6599998</v>
      </c>
      <c r="H30" s="60">
        <f t="shared" ref="H30:M30" si="5">SUM(H28:H29)</f>
        <v>0</v>
      </c>
      <c r="I30" s="60">
        <f t="shared" si="5"/>
        <v>0</v>
      </c>
      <c r="J30" s="60">
        <f t="shared" si="5"/>
        <v>0</v>
      </c>
      <c r="K30" s="60">
        <f t="shared" si="5"/>
        <v>0</v>
      </c>
      <c r="L30" s="60">
        <f t="shared" si="5"/>
        <v>5963545185</v>
      </c>
      <c r="M30" s="60">
        <f t="shared" si="5"/>
        <v>177510767982.37</v>
      </c>
      <c r="N30" s="52"/>
      <c r="O30" s="53"/>
    </row>
    <row r="31" spans="1:16" s="9" customFormat="1" ht="20.25" x14ac:dyDescent="0.3">
      <c r="A31" s="54"/>
      <c r="B31" s="55"/>
      <c r="C31" s="55"/>
      <c r="D31" s="55" t="s">
        <v>42</v>
      </c>
      <c r="E31" s="56"/>
      <c r="F31" s="57" t="s">
        <v>43</v>
      </c>
      <c r="G31" s="58">
        <f>+'[1]NERACA ASET'!C115</f>
        <v>144889225642.0318</v>
      </c>
      <c r="H31" s="59"/>
      <c r="I31" s="58"/>
      <c r="J31" s="63"/>
      <c r="K31" s="58"/>
      <c r="L31" s="58">
        <f>G31+SUM(I31:I31)-SUM(K31)</f>
        <v>144889225642.0318</v>
      </c>
      <c r="M31" s="60">
        <f>+'[1]NERACA ASET'!D115</f>
        <v>5947156990.6100006</v>
      </c>
      <c r="N31" s="52">
        <f t="shared" si="0"/>
        <v>138942068651.42181</v>
      </c>
      <c r="O31" s="53">
        <f t="shared" si="1"/>
        <v>2336.2771299092697</v>
      </c>
    </row>
    <row r="32" spans="1:16" s="9" customFormat="1" ht="20.25" x14ac:dyDescent="0.3">
      <c r="A32" s="54"/>
      <c r="B32" s="55"/>
      <c r="C32" s="55"/>
      <c r="D32" s="55" t="s">
        <v>44</v>
      </c>
      <c r="E32" s="56"/>
      <c r="F32" s="57" t="s">
        <v>45</v>
      </c>
      <c r="G32" s="64">
        <f>'[1]NERACA ASET'!C116</f>
        <v>-7620211524.6299992</v>
      </c>
      <c r="H32" s="65"/>
      <c r="I32" s="66"/>
      <c r="J32" s="66"/>
      <c r="K32" s="66"/>
      <c r="L32" s="66"/>
      <c r="M32" s="67">
        <f>'[1]NERACA ASET'!D116</f>
        <v>-6963724821</v>
      </c>
      <c r="N32" s="52">
        <f t="shared" si="0"/>
        <v>-656486703.62999916</v>
      </c>
      <c r="O32" s="53">
        <f t="shared" si="1"/>
        <v>9.4272350000143579</v>
      </c>
      <c r="P32" s="69"/>
    </row>
    <row r="33" spans="1:15" s="9" customFormat="1" ht="20.25" x14ac:dyDescent="0.3">
      <c r="A33" s="54"/>
      <c r="B33" s="55"/>
      <c r="C33" s="55"/>
      <c r="D33" s="68" t="s">
        <v>46</v>
      </c>
      <c r="E33" s="56"/>
      <c r="F33" s="57"/>
      <c r="G33" s="58">
        <f>SUM(G31:G32)</f>
        <v>137269014117.40179</v>
      </c>
      <c r="H33" s="60">
        <f t="shared" ref="H33:M33" si="6">SUM(H31:H32)</f>
        <v>0</v>
      </c>
      <c r="I33" s="60">
        <f t="shared" si="6"/>
        <v>0</v>
      </c>
      <c r="J33" s="60">
        <f t="shared" si="6"/>
        <v>0</v>
      </c>
      <c r="K33" s="60">
        <f t="shared" si="6"/>
        <v>0</v>
      </c>
      <c r="L33" s="60">
        <f t="shared" si="6"/>
        <v>144889225642.0318</v>
      </c>
      <c r="M33" s="67">
        <f t="shared" si="6"/>
        <v>-1016567830.3899994</v>
      </c>
      <c r="N33" s="52"/>
      <c r="O33" s="53"/>
    </row>
    <row r="34" spans="1:15" s="47" customFormat="1" ht="20.25" x14ac:dyDescent="0.3">
      <c r="A34" s="40"/>
      <c r="B34" s="41"/>
      <c r="C34" s="41" t="s">
        <v>47</v>
      </c>
      <c r="D34" s="70"/>
      <c r="E34" s="42"/>
      <c r="F34" s="71"/>
      <c r="G34" s="51">
        <f>+G35</f>
        <v>4899456806.7269974</v>
      </c>
      <c r="H34" s="44"/>
      <c r="I34" s="44"/>
      <c r="J34" s="44"/>
      <c r="K34" s="44"/>
      <c r="L34" s="44"/>
      <c r="M34" s="72">
        <f>+M35</f>
        <v>4331206268.0040312</v>
      </c>
      <c r="N34" s="52"/>
      <c r="O34" s="53"/>
    </row>
    <row r="35" spans="1:15" s="9" customFormat="1" ht="20.25" x14ac:dyDescent="0.3">
      <c r="A35" s="54"/>
      <c r="B35" s="55"/>
      <c r="C35" s="55"/>
      <c r="D35" s="55" t="s">
        <v>47</v>
      </c>
      <c r="E35" s="56"/>
      <c r="F35" s="57" t="s">
        <v>48</v>
      </c>
      <c r="G35" s="58">
        <f>'[1]NERACA ASET'!C121</f>
        <v>4899456806.7269974</v>
      </c>
      <c r="H35" s="59"/>
      <c r="I35" s="58"/>
      <c r="J35" s="63"/>
      <c r="K35" s="58"/>
      <c r="L35" s="58"/>
      <c r="M35" s="60">
        <f>'[1]NERACA ASET'!D121</f>
        <v>4331206268.0040312</v>
      </c>
      <c r="N35" s="52">
        <f t="shared" si="0"/>
        <v>568250538.72296619</v>
      </c>
      <c r="O35" s="53">
        <f t="shared" si="1"/>
        <v>13.119914027664988</v>
      </c>
    </row>
    <row r="36" spans="1:15" s="47" customFormat="1" ht="20.25" x14ac:dyDescent="0.3">
      <c r="A36" s="40"/>
      <c r="B36" s="41"/>
      <c r="C36" s="41" t="s">
        <v>49</v>
      </c>
      <c r="D36" s="41"/>
      <c r="E36" s="42"/>
      <c r="F36" s="57"/>
      <c r="G36" s="51">
        <f>+G37</f>
        <v>225290987248.81314</v>
      </c>
      <c r="H36" s="49"/>
      <c r="I36" s="51"/>
      <c r="J36" s="73"/>
      <c r="K36" s="51"/>
      <c r="L36" s="51">
        <f>SUM(L37)</f>
        <v>225290987248.81314</v>
      </c>
      <c r="M36" s="46">
        <f>+M37</f>
        <v>134384927117.38</v>
      </c>
      <c r="N36" s="52">
        <f t="shared" si="0"/>
        <v>90906060131.433136</v>
      </c>
      <c r="O36" s="53">
        <f t="shared" si="1"/>
        <v>67.646024060444091</v>
      </c>
    </row>
    <row r="37" spans="1:15" s="9" customFormat="1" ht="20.25" x14ac:dyDescent="0.3">
      <c r="A37" s="54"/>
      <c r="B37" s="55"/>
      <c r="C37" s="55"/>
      <c r="D37" s="55" t="s">
        <v>49</v>
      </c>
      <c r="E37" s="56"/>
      <c r="F37" s="57" t="s">
        <v>50</v>
      </c>
      <c r="G37" s="58">
        <f>+'[1]NERACA ASET'!C339</f>
        <v>225290987248.81314</v>
      </c>
      <c r="H37" s="59"/>
      <c r="I37" s="58"/>
      <c r="J37" s="63"/>
      <c r="K37" s="58"/>
      <c r="L37" s="58">
        <f>G37+SUM(I37:I37)-SUM(K37:K37)</f>
        <v>225290987248.81314</v>
      </c>
      <c r="M37" s="62">
        <f>+'[1]NERACA ASET'!D339</f>
        <v>134384927117.38</v>
      </c>
      <c r="N37" s="52">
        <f t="shared" si="0"/>
        <v>90906060131.433136</v>
      </c>
      <c r="O37" s="53">
        <f t="shared" si="1"/>
        <v>67.646024060444091</v>
      </c>
    </row>
    <row r="38" spans="1:15" s="47" customFormat="1" ht="20.25" x14ac:dyDescent="0.3">
      <c r="A38" s="40"/>
      <c r="B38" s="41"/>
      <c r="C38" s="41"/>
      <c r="D38" s="74" t="s">
        <v>51</v>
      </c>
      <c r="E38" s="75"/>
      <c r="F38" s="43"/>
      <c r="G38" s="51">
        <f>+G16+G21+G24+G36+G34+0.01</f>
        <v>2414080083141.0317</v>
      </c>
      <c r="H38" s="44">
        <f t="shared" ref="H38:M38" si="7">+H16+H21+H24+H36+H34</f>
        <v>0</v>
      </c>
      <c r="I38" s="44">
        <f t="shared" si="7"/>
        <v>0</v>
      </c>
      <c r="J38" s="44">
        <f t="shared" si="7"/>
        <v>0</v>
      </c>
      <c r="K38" s="44">
        <f t="shared" si="7"/>
        <v>0</v>
      </c>
      <c r="L38" s="44">
        <f t="shared" si="7"/>
        <v>2697522530510.5249</v>
      </c>
      <c r="M38" s="44">
        <f t="shared" si="7"/>
        <v>3148625959013.064</v>
      </c>
      <c r="N38" s="52">
        <f t="shared" si="0"/>
        <v>-734545875872.03223</v>
      </c>
      <c r="O38" s="53">
        <f t="shared" si="1"/>
        <v>-23.329092926054496</v>
      </c>
    </row>
    <row r="39" spans="1:15" s="47" customFormat="1" ht="20.25" x14ac:dyDescent="0.3">
      <c r="A39" s="40"/>
      <c r="B39" s="41"/>
      <c r="C39" s="41"/>
      <c r="D39" s="41"/>
      <c r="E39" s="42"/>
      <c r="F39" s="43"/>
      <c r="G39" s="76"/>
      <c r="H39" s="77"/>
      <c r="I39" s="78"/>
      <c r="J39" s="79"/>
      <c r="K39" s="78"/>
      <c r="L39" s="76"/>
      <c r="M39" s="80"/>
      <c r="N39" s="52"/>
      <c r="O39" s="53"/>
    </row>
    <row r="40" spans="1:15" s="47" customFormat="1" ht="20.25" x14ac:dyDescent="0.3">
      <c r="A40" s="40"/>
      <c r="B40" s="41" t="s">
        <v>52</v>
      </c>
      <c r="C40" s="41"/>
      <c r="D40" s="41"/>
      <c r="E40" s="42"/>
      <c r="F40" s="43"/>
      <c r="G40" s="81"/>
      <c r="H40" s="49"/>
      <c r="I40" s="82"/>
      <c r="J40" s="50"/>
      <c r="K40" s="82"/>
      <c r="L40" s="81"/>
      <c r="M40" s="80"/>
      <c r="N40" s="52"/>
      <c r="O40" s="53"/>
    </row>
    <row r="41" spans="1:15" s="47" customFormat="1" ht="20.25" x14ac:dyDescent="0.3">
      <c r="A41" s="40"/>
      <c r="B41" s="41"/>
      <c r="C41" s="41" t="s">
        <v>53</v>
      </c>
      <c r="D41" s="41"/>
      <c r="E41" s="42"/>
      <c r="F41" s="43"/>
      <c r="G41" s="51">
        <f>SUM(G42:G43)</f>
        <v>1190193680.5</v>
      </c>
      <c r="H41" s="49"/>
      <c r="I41" s="44"/>
      <c r="J41" s="50"/>
      <c r="K41" s="44"/>
      <c r="L41" s="51">
        <f>SUM(L42:L43)</f>
        <v>1190193680.5</v>
      </c>
      <c r="M41" s="46">
        <f>SUM(M42:M43)</f>
        <v>1059214273.5</v>
      </c>
      <c r="N41" s="52">
        <f t="shared" si="0"/>
        <v>130979407</v>
      </c>
      <c r="O41" s="53">
        <f t="shared" si="1"/>
        <v>12.36571393314027</v>
      </c>
    </row>
    <row r="42" spans="1:15" s="9" customFormat="1" ht="20.25" x14ac:dyDescent="0.3">
      <c r="A42" s="54"/>
      <c r="B42" s="55"/>
      <c r="C42" s="55"/>
      <c r="D42" s="55" t="s">
        <v>54</v>
      </c>
      <c r="E42" s="56"/>
      <c r="F42" s="57" t="s">
        <v>55</v>
      </c>
      <c r="G42" s="58">
        <f>+'[1]NERACA ASET'!C499</f>
        <v>12951643320</v>
      </c>
      <c r="H42" s="59"/>
      <c r="I42" s="58"/>
      <c r="J42" s="63"/>
      <c r="K42" s="58"/>
      <c r="L42" s="58">
        <f>G42+SUM(I42)-SUM(K42)</f>
        <v>12951643320</v>
      </c>
      <c r="M42" s="62">
        <f>+'[1]NERACA ASET'!D499</f>
        <v>14010495086</v>
      </c>
      <c r="N42" s="52">
        <f t="shared" si="0"/>
        <v>-1058851766</v>
      </c>
      <c r="O42" s="53">
        <f t="shared" si="1"/>
        <v>-7.5575613816677949</v>
      </c>
    </row>
    <row r="43" spans="1:15" s="9" customFormat="1" ht="20.25" x14ac:dyDescent="0.3">
      <c r="A43" s="54"/>
      <c r="B43" s="55"/>
      <c r="C43" s="55"/>
      <c r="D43" s="55" t="s">
        <v>56</v>
      </c>
      <c r="E43" s="56"/>
      <c r="F43" s="57" t="s">
        <v>57</v>
      </c>
      <c r="G43" s="83">
        <f>+'[1]NERACA ASET'!C500</f>
        <v>-11761449639.5</v>
      </c>
      <c r="H43" s="59"/>
      <c r="I43" s="83"/>
      <c r="J43" s="63"/>
      <c r="K43" s="83"/>
      <c r="L43" s="84">
        <f>G43+SUM(I43)-SUM(K43)</f>
        <v>-11761449639.5</v>
      </c>
      <c r="M43" s="85">
        <f>+'[1]NERACA ASET'!D500</f>
        <v>-12951280812.5</v>
      </c>
      <c r="N43" s="52">
        <f t="shared" si="0"/>
        <v>1189831173</v>
      </c>
      <c r="O43" s="53">
        <f t="shared" si="1"/>
        <v>-9.1869768729871701</v>
      </c>
    </row>
    <row r="44" spans="1:15" s="47" customFormat="1" ht="20.25" x14ac:dyDescent="0.3">
      <c r="A44" s="40"/>
      <c r="B44" s="41"/>
      <c r="C44" s="41"/>
      <c r="D44" s="41"/>
      <c r="E44" s="42"/>
      <c r="F44" s="43"/>
      <c r="G44" s="86"/>
      <c r="H44" s="49"/>
      <c r="I44" s="86"/>
      <c r="J44" s="73"/>
      <c r="K44" s="86"/>
      <c r="L44" s="86"/>
      <c r="M44" s="80"/>
      <c r="N44" s="52"/>
      <c r="O44" s="53"/>
    </row>
    <row r="45" spans="1:15" s="9" customFormat="1" ht="20.25" x14ac:dyDescent="0.3">
      <c r="A45" s="54"/>
      <c r="B45" s="55"/>
      <c r="C45" s="41" t="s">
        <v>58</v>
      </c>
      <c r="D45" s="55"/>
      <c r="E45" s="56"/>
      <c r="F45" s="87"/>
      <c r="G45" s="51">
        <f>SUM(G46)</f>
        <v>3944341596780.6401</v>
      </c>
      <c r="H45" s="49"/>
      <c r="I45" s="51"/>
      <c r="J45" s="73"/>
      <c r="K45" s="51"/>
      <c r="L45" s="51">
        <f>SUM(L46)</f>
        <v>3944341596780.6401</v>
      </c>
      <c r="M45" s="46">
        <f>+M46</f>
        <v>3370353787662.5015</v>
      </c>
      <c r="N45" s="52">
        <f t="shared" si="0"/>
        <v>573987809118.13867</v>
      </c>
      <c r="O45" s="53">
        <f t="shared" si="1"/>
        <v>17.030491315756681</v>
      </c>
    </row>
    <row r="46" spans="1:15" s="9" customFormat="1" ht="20.25" x14ac:dyDescent="0.3">
      <c r="A46" s="54"/>
      <c r="B46" s="55"/>
      <c r="C46" s="55"/>
      <c r="D46" s="55" t="s">
        <v>59</v>
      </c>
      <c r="E46" s="56"/>
      <c r="F46" s="57" t="s">
        <v>60</v>
      </c>
      <c r="G46" s="58">
        <f>+'[1]NERACA ASET'!C556</f>
        <v>3944341596780.6401</v>
      </c>
      <c r="H46" s="59"/>
      <c r="I46" s="58"/>
      <c r="J46" s="63"/>
      <c r="K46" s="58"/>
      <c r="L46" s="58">
        <f>G46+SUM(I46)-SUM(K46)</f>
        <v>3944341596780.6401</v>
      </c>
      <c r="M46" s="62">
        <f>+'[1]NERACA ASET'!D556</f>
        <v>3370353787662.5015</v>
      </c>
      <c r="N46" s="52">
        <f t="shared" si="0"/>
        <v>573987809118.13867</v>
      </c>
      <c r="O46" s="53">
        <f t="shared" si="1"/>
        <v>17.030491315756681</v>
      </c>
    </row>
    <row r="47" spans="1:15" s="47" customFormat="1" ht="20.25" x14ac:dyDescent="0.3">
      <c r="A47" s="40"/>
      <c r="B47" s="41"/>
      <c r="C47" s="41"/>
      <c r="D47" s="41"/>
      <c r="E47" s="88"/>
      <c r="F47" s="43"/>
      <c r="G47" s="44"/>
      <c r="H47" s="49"/>
      <c r="I47" s="51"/>
      <c r="J47" s="73"/>
      <c r="K47" s="51"/>
      <c r="L47" s="51"/>
      <c r="M47" s="46"/>
      <c r="N47" s="52"/>
      <c r="O47" s="53"/>
    </row>
    <row r="48" spans="1:15" s="47" customFormat="1" ht="20.25" x14ac:dyDescent="0.3">
      <c r="A48" s="40"/>
      <c r="B48" s="41"/>
      <c r="C48" s="41"/>
      <c r="D48" s="74" t="s">
        <v>61</v>
      </c>
      <c r="E48" s="75"/>
      <c r="F48" s="43"/>
      <c r="G48" s="44">
        <f>+G41+G45</f>
        <v>3945531790461.1401</v>
      </c>
      <c r="H48" s="49"/>
      <c r="I48" s="51"/>
      <c r="J48" s="73"/>
      <c r="K48" s="51"/>
      <c r="L48" s="51">
        <f>+L41+L45</f>
        <v>3945531790461.1401</v>
      </c>
      <c r="M48" s="46">
        <f>+M41+M45</f>
        <v>3371413001936.0015</v>
      </c>
      <c r="N48" s="52">
        <f t="shared" si="0"/>
        <v>574118788525.13867</v>
      </c>
      <c r="O48" s="53">
        <f t="shared" si="1"/>
        <v>17.029025758501152</v>
      </c>
    </row>
    <row r="49" spans="1:18" s="9" customFormat="1" ht="20.25" x14ac:dyDescent="0.3">
      <c r="A49" s="54"/>
      <c r="B49" s="55"/>
      <c r="C49" s="55"/>
      <c r="D49" s="55"/>
      <c r="E49" s="56"/>
      <c r="F49" s="87"/>
      <c r="G49" s="89"/>
      <c r="H49" s="59"/>
      <c r="I49" s="90"/>
      <c r="J49" s="63"/>
      <c r="K49" s="90"/>
      <c r="L49" s="90"/>
      <c r="M49" s="91"/>
      <c r="N49" s="52"/>
      <c r="O49" s="53"/>
    </row>
    <row r="50" spans="1:18" s="9" customFormat="1" ht="20.25" x14ac:dyDescent="0.3">
      <c r="A50" s="54"/>
      <c r="B50" s="41" t="s">
        <v>62</v>
      </c>
      <c r="C50" s="55"/>
      <c r="D50" s="55"/>
      <c r="E50" s="56"/>
      <c r="F50" s="87"/>
      <c r="G50" s="89"/>
      <c r="H50" s="59"/>
      <c r="I50" s="90"/>
      <c r="J50" s="63"/>
      <c r="K50" s="90"/>
      <c r="L50" s="90"/>
      <c r="M50" s="91"/>
      <c r="N50" s="52"/>
      <c r="O50" s="53"/>
    </row>
    <row r="51" spans="1:18" s="47" customFormat="1" ht="20.25" x14ac:dyDescent="0.3">
      <c r="A51" s="40"/>
      <c r="B51" s="41"/>
      <c r="C51" s="41" t="s">
        <v>63</v>
      </c>
      <c r="D51" s="41"/>
      <c r="E51" s="42"/>
      <c r="F51" s="43"/>
      <c r="G51" s="44">
        <f>SUM(G52)</f>
        <v>12041546258603</v>
      </c>
      <c r="H51" s="49"/>
      <c r="I51" s="51"/>
      <c r="J51" s="73"/>
      <c r="K51" s="51"/>
      <c r="L51" s="51">
        <f>SUM(L52)</f>
        <v>12041546258603</v>
      </c>
      <c r="M51" s="46">
        <f>+M52</f>
        <v>12022545538308</v>
      </c>
      <c r="N51" s="52">
        <f t="shared" si="0"/>
        <v>19000720295</v>
      </c>
      <c r="O51" s="53">
        <f t="shared" si="1"/>
        <v>0.15804240653077267</v>
      </c>
      <c r="P51" s="92"/>
      <c r="Q51" s="93"/>
      <c r="R51" s="93"/>
    </row>
    <row r="52" spans="1:18" s="9" customFormat="1" ht="20.25" x14ac:dyDescent="0.3">
      <c r="A52" s="54"/>
      <c r="B52" s="55"/>
      <c r="C52" s="55"/>
      <c r="D52" s="55" t="s">
        <v>63</v>
      </c>
      <c r="E52" s="56"/>
      <c r="F52" s="57" t="s">
        <v>64</v>
      </c>
      <c r="G52" s="60">
        <f>+'[1]NERACA ASET'!C575</f>
        <v>12041546258603</v>
      </c>
      <c r="H52" s="59"/>
      <c r="I52" s="58"/>
      <c r="J52" s="63"/>
      <c r="K52" s="58"/>
      <c r="L52" s="58">
        <f>+G52+SUM(I52:I52)-SUM(K52:K52)</f>
        <v>12041546258603</v>
      </c>
      <c r="M52" s="62">
        <f>+'[1]NERACA ASET'!D575</f>
        <v>12022545538308</v>
      </c>
      <c r="N52" s="52">
        <f t="shared" si="0"/>
        <v>19000720295</v>
      </c>
      <c r="O52" s="53">
        <f t="shared" si="1"/>
        <v>0.15804240653077267</v>
      </c>
      <c r="P52" s="94"/>
      <c r="Q52" s="93"/>
      <c r="R52" s="93"/>
    </row>
    <row r="53" spans="1:18" s="47" customFormat="1" ht="20.25" x14ac:dyDescent="0.3">
      <c r="A53" s="40"/>
      <c r="B53" s="41"/>
      <c r="C53" s="41" t="s">
        <v>65</v>
      </c>
      <c r="D53" s="41"/>
      <c r="E53" s="42"/>
      <c r="F53" s="43"/>
      <c r="G53" s="44">
        <f>SUM(G54:G62)</f>
        <v>2487822453680.9971</v>
      </c>
      <c r="H53" s="49"/>
      <c r="I53" s="51"/>
      <c r="J53" s="73"/>
      <c r="K53" s="51"/>
      <c r="L53" s="51">
        <f>SUM(L54:L62)</f>
        <v>2487822453680.9971</v>
      </c>
      <c r="M53" s="46">
        <f>SUM(M54:M62)+0.01</f>
        <v>2026913136722.9988</v>
      </c>
      <c r="N53" s="52">
        <f t="shared" si="0"/>
        <v>460909316957.99829</v>
      </c>
      <c r="O53" s="53">
        <f t="shared" si="1"/>
        <v>22.739470607170222</v>
      </c>
      <c r="P53" s="92"/>
      <c r="Q53" s="93"/>
      <c r="R53" s="93"/>
    </row>
    <row r="54" spans="1:18" s="9" customFormat="1" ht="20.25" x14ac:dyDescent="0.3">
      <c r="A54" s="54"/>
      <c r="B54" s="55"/>
      <c r="C54" s="55"/>
      <c r="D54" s="55" t="s">
        <v>66</v>
      </c>
      <c r="E54" s="56"/>
      <c r="F54" s="57" t="s">
        <v>67</v>
      </c>
      <c r="G54" s="60">
        <f>'[1]NERACA ASET'!C586</f>
        <v>217254848408</v>
      </c>
      <c r="H54" s="59"/>
      <c r="I54" s="58"/>
      <c r="J54" s="63"/>
      <c r="K54" s="58"/>
      <c r="L54" s="58">
        <f>G54+SUM(I54)-SUM(K54)</f>
        <v>217254848408</v>
      </c>
      <c r="M54" s="62">
        <f>'[1]NERACA ASET'!D586</f>
        <v>163543485846</v>
      </c>
      <c r="N54" s="52">
        <f t="shared" si="0"/>
        <v>53711362562</v>
      </c>
      <c r="O54" s="53">
        <f t="shared" si="1"/>
        <v>32.842251272898189</v>
      </c>
      <c r="P54" s="94"/>
      <c r="Q54" s="93"/>
      <c r="R54" s="93"/>
    </row>
    <row r="55" spans="1:18" s="9" customFormat="1" ht="20.25" x14ac:dyDescent="0.3">
      <c r="A55" s="54"/>
      <c r="B55" s="55"/>
      <c r="C55" s="55"/>
      <c r="D55" s="55" t="s">
        <v>68</v>
      </c>
      <c r="E55" s="56"/>
      <c r="F55" s="57" t="s">
        <v>69</v>
      </c>
      <c r="G55" s="60">
        <f>'[1]NERACA ASET'!C587</f>
        <v>316847081272.99567</v>
      </c>
      <c r="H55" s="59"/>
      <c r="I55" s="58"/>
      <c r="J55" s="63"/>
      <c r="K55" s="58"/>
      <c r="L55" s="58">
        <f>G55+SUM(I55:I55)-SUM(K55:K55)</f>
        <v>316847081272.99567</v>
      </c>
      <c r="M55" s="62">
        <f>'[1]NERACA ASET'!D587</f>
        <v>279515708270.99567</v>
      </c>
      <c r="N55" s="52">
        <f t="shared" si="0"/>
        <v>37331373002</v>
      </c>
      <c r="O55" s="53">
        <f t="shared" si="1"/>
        <v>13.355733469478768</v>
      </c>
      <c r="P55" s="94"/>
      <c r="Q55" s="93"/>
      <c r="R55" s="93"/>
    </row>
    <row r="56" spans="1:18" s="9" customFormat="1" ht="20.25" x14ac:dyDescent="0.3">
      <c r="A56" s="54"/>
      <c r="B56" s="55"/>
      <c r="C56" s="55"/>
      <c r="D56" s="55" t="s">
        <v>70</v>
      </c>
      <c r="E56" s="56"/>
      <c r="F56" s="57" t="s">
        <v>71</v>
      </c>
      <c r="G56" s="60">
        <f>'[1]NERACA ASET'!C588</f>
        <v>83725274722</v>
      </c>
      <c r="H56" s="59"/>
      <c r="I56" s="58"/>
      <c r="J56" s="63"/>
      <c r="K56" s="58"/>
      <c r="L56" s="58">
        <f>G56+SUM(I56)-SUM(K56)</f>
        <v>83725274722</v>
      </c>
      <c r="M56" s="62">
        <f>'[1]NERACA ASET'!D588</f>
        <v>74834517800</v>
      </c>
      <c r="N56" s="52">
        <f t="shared" si="0"/>
        <v>8890756922</v>
      </c>
      <c r="O56" s="53">
        <f t="shared" si="1"/>
        <v>11.880556170297124</v>
      </c>
      <c r="P56" s="94"/>
      <c r="Q56" s="93"/>
      <c r="R56" s="93"/>
    </row>
    <row r="57" spans="1:18" s="9" customFormat="1" ht="20.25" x14ac:dyDescent="0.3">
      <c r="A57" s="54"/>
      <c r="B57" s="55"/>
      <c r="C57" s="55"/>
      <c r="D57" s="55" t="s">
        <v>72</v>
      </c>
      <c r="E57" s="56"/>
      <c r="F57" s="57" t="s">
        <v>73</v>
      </c>
      <c r="G57" s="60">
        <f>'[1]NERACA ASET'!C589</f>
        <v>29245519220</v>
      </c>
      <c r="H57" s="59"/>
      <c r="I57" s="58"/>
      <c r="J57" s="63"/>
      <c r="K57" s="58"/>
      <c r="L57" s="58">
        <f>G57+SUM(I57)-SUM(K57)</f>
        <v>29245519220</v>
      </c>
      <c r="M57" s="62">
        <f>'[1]NERACA ASET'!D589</f>
        <v>26904453295</v>
      </c>
      <c r="N57" s="52">
        <f t="shared" si="0"/>
        <v>2341065925</v>
      </c>
      <c r="O57" s="53">
        <f t="shared" si="1"/>
        <v>8.7014067869391365</v>
      </c>
      <c r="P57" s="94"/>
      <c r="Q57" s="93"/>
      <c r="R57" s="93"/>
    </row>
    <row r="58" spans="1:18" s="9" customFormat="1" ht="20.25" x14ac:dyDescent="0.3">
      <c r="A58" s="95"/>
      <c r="B58" s="96"/>
      <c r="C58" s="96"/>
      <c r="D58" s="96" t="s">
        <v>74</v>
      </c>
      <c r="E58" s="97"/>
      <c r="F58" s="57" t="s">
        <v>75</v>
      </c>
      <c r="G58" s="60">
        <f>'[1]NERACA ASET'!C590</f>
        <v>766377753250.00171</v>
      </c>
      <c r="H58" s="98"/>
      <c r="I58" s="99"/>
      <c r="J58" s="100"/>
      <c r="K58" s="99"/>
      <c r="L58" s="58">
        <f>G58+SUM(I58:I58)-SUM(K58:K58)</f>
        <v>766377753250.00171</v>
      </c>
      <c r="M58" s="62">
        <f>'[1]NERACA ASET'!D590</f>
        <v>668453341106.99695</v>
      </c>
      <c r="N58" s="52">
        <f t="shared" si="0"/>
        <v>97924412143.004761</v>
      </c>
      <c r="O58" s="53">
        <f t="shared" si="1"/>
        <v>14.649401255267321</v>
      </c>
      <c r="P58" s="94"/>
      <c r="Q58" s="93"/>
      <c r="R58" s="93"/>
    </row>
    <row r="59" spans="1:18" s="9" customFormat="1" ht="20.25" x14ac:dyDescent="0.3">
      <c r="A59" s="54"/>
      <c r="B59" s="55"/>
      <c r="C59" s="55"/>
      <c r="D59" s="55" t="s">
        <v>76</v>
      </c>
      <c r="E59" s="56"/>
      <c r="F59" s="57" t="s">
        <v>77</v>
      </c>
      <c r="G59" s="60">
        <f>'[1]NERACA ASET'!C591</f>
        <v>89738545041</v>
      </c>
      <c r="H59" s="59"/>
      <c r="I59" s="58"/>
      <c r="J59" s="63"/>
      <c r="K59" s="58"/>
      <c r="L59" s="58">
        <f t="shared" ref="L59:L62" si="8">G59+SUM(I59)-SUM(K59)</f>
        <v>89738545041</v>
      </c>
      <c r="M59" s="62">
        <f>'[1]NERACA ASET'!D591</f>
        <v>76941765087</v>
      </c>
      <c r="N59" s="52">
        <f t="shared" si="0"/>
        <v>12796779954</v>
      </c>
      <c r="O59" s="53">
        <f t="shared" si="1"/>
        <v>16.631773315221398</v>
      </c>
      <c r="P59" s="94"/>
      <c r="Q59" s="93"/>
      <c r="R59" s="93"/>
    </row>
    <row r="60" spans="1:18" s="9" customFormat="1" ht="20.25" x14ac:dyDescent="0.3">
      <c r="A60" s="101"/>
      <c r="B60" s="102"/>
      <c r="C60" s="102"/>
      <c r="D60" s="102" t="s">
        <v>78</v>
      </c>
      <c r="E60" s="103"/>
      <c r="F60" s="57" t="s">
        <v>79</v>
      </c>
      <c r="G60" s="60">
        <f>'[1]NERACA ASET'!C592</f>
        <v>861758387334</v>
      </c>
      <c r="H60" s="104"/>
      <c r="I60" s="105"/>
      <c r="J60" s="106"/>
      <c r="K60" s="105"/>
      <c r="L60" s="58">
        <f t="shared" si="8"/>
        <v>861758387334</v>
      </c>
      <c r="M60" s="62">
        <f>'[1]NERACA ASET'!D592</f>
        <v>628420951940.99597</v>
      </c>
      <c r="N60" s="52">
        <f t="shared" si="0"/>
        <v>233337435393.00403</v>
      </c>
      <c r="O60" s="53">
        <f t="shared" si="1"/>
        <v>37.130753624986177</v>
      </c>
      <c r="P60" s="94"/>
      <c r="Q60" s="93"/>
      <c r="R60" s="93"/>
    </row>
    <row r="61" spans="1:18" s="9" customFormat="1" ht="20.25" x14ac:dyDescent="0.3">
      <c r="A61" s="54"/>
      <c r="B61" s="55"/>
      <c r="C61" s="55"/>
      <c r="D61" s="55" t="s">
        <v>80</v>
      </c>
      <c r="E61" s="56"/>
      <c r="F61" s="57" t="s">
        <v>81</v>
      </c>
      <c r="G61" s="60">
        <f>'[1]NERACA ASET'!C593</f>
        <v>120049806075</v>
      </c>
      <c r="H61" s="59"/>
      <c r="I61" s="58"/>
      <c r="J61" s="63"/>
      <c r="K61" s="58"/>
      <c r="L61" s="58">
        <f t="shared" si="8"/>
        <v>120049806075</v>
      </c>
      <c r="M61" s="62">
        <f>'[1]NERACA ASET'!D593</f>
        <v>106194730073</v>
      </c>
      <c r="N61" s="52">
        <f t="shared" si="0"/>
        <v>13855076002</v>
      </c>
      <c r="O61" s="53">
        <f t="shared" si="1"/>
        <v>13.046858344548543</v>
      </c>
      <c r="P61" s="94"/>
      <c r="Q61" s="93"/>
      <c r="R61" s="93"/>
    </row>
    <row r="62" spans="1:18" s="9" customFormat="1" ht="20.25" x14ac:dyDescent="0.3">
      <c r="A62" s="54"/>
      <c r="B62" s="55"/>
      <c r="C62" s="55"/>
      <c r="D62" s="55" t="s">
        <v>82</v>
      </c>
      <c r="E62" s="56"/>
      <c r="F62" s="57" t="s">
        <v>83</v>
      </c>
      <c r="G62" s="60">
        <f>'[1]NERACA ASET'!C594</f>
        <v>2825238358</v>
      </c>
      <c r="H62" s="59"/>
      <c r="I62" s="58"/>
      <c r="J62" s="63"/>
      <c r="K62" s="58"/>
      <c r="L62" s="58">
        <f t="shared" si="8"/>
        <v>2825238358</v>
      </c>
      <c r="M62" s="62">
        <f>'[1]NERACA ASET'!D594</f>
        <v>2104183303</v>
      </c>
      <c r="N62" s="52">
        <f t="shared" si="0"/>
        <v>721055055</v>
      </c>
      <c r="O62" s="53">
        <f t="shared" si="1"/>
        <v>34.267692076634638</v>
      </c>
      <c r="P62" s="94"/>
      <c r="Q62" s="93"/>
      <c r="R62" s="93"/>
    </row>
    <row r="63" spans="1:18" s="47" customFormat="1" ht="20.25" x14ac:dyDescent="0.3">
      <c r="A63" s="40"/>
      <c r="B63" s="41"/>
      <c r="C63" s="41" t="s">
        <v>84</v>
      </c>
      <c r="D63" s="41"/>
      <c r="E63" s="42"/>
      <c r="F63" s="43"/>
      <c r="G63" s="44">
        <f>SUM(G64:G65)</f>
        <v>2451498857074</v>
      </c>
      <c r="H63" s="49"/>
      <c r="I63" s="51"/>
      <c r="J63" s="73"/>
      <c r="K63" s="51"/>
      <c r="L63" s="51">
        <f>SUM(L64:L65)</f>
        <v>2451498857074</v>
      </c>
      <c r="M63" s="46">
        <f>SUM(M64:M65)</f>
        <v>2187298919043</v>
      </c>
      <c r="N63" s="52">
        <f t="shared" si="0"/>
        <v>264199938031</v>
      </c>
      <c r="O63" s="53">
        <f t="shared" si="1"/>
        <v>12.078821771035955</v>
      </c>
      <c r="P63" s="92"/>
      <c r="Q63" s="93"/>
      <c r="R63" s="93"/>
    </row>
    <row r="64" spans="1:18" s="9" customFormat="1" ht="20.25" x14ac:dyDescent="0.3">
      <c r="A64" s="54"/>
      <c r="B64" s="55"/>
      <c r="C64" s="55"/>
      <c r="D64" s="55" t="s">
        <v>85</v>
      </c>
      <c r="E64" s="56"/>
      <c r="F64" s="57" t="s">
        <v>86</v>
      </c>
      <c r="G64" s="60">
        <f>'[1]NERACA ASET'!C599</f>
        <v>2384090117288</v>
      </c>
      <c r="H64" s="59"/>
      <c r="I64" s="58"/>
      <c r="J64" s="63"/>
      <c r="K64" s="58"/>
      <c r="L64" s="58">
        <f>+G64+SUM(I64:I64)-SUM(K64:K64)</f>
        <v>2384090117288</v>
      </c>
      <c r="M64" s="62">
        <f>'[1]NERACA ASET'!D599</f>
        <v>2140462007630</v>
      </c>
      <c r="N64" s="52">
        <f t="shared" si="0"/>
        <v>243628109658</v>
      </c>
      <c r="O64" s="53">
        <f t="shared" si="1"/>
        <v>11.38203382211648</v>
      </c>
      <c r="P64" s="94"/>
      <c r="Q64" s="93"/>
      <c r="R64" s="93"/>
    </row>
    <row r="65" spans="1:18" s="9" customFormat="1" ht="20.25" x14ac:dyDescent="0.3">
      <c r="A65" s="54"/>
      <c r="B65" s="55"/>
      <c r="C65" s="55"/>
      <c r="D65" s="55" t="s">
        <v>87</v>
      </c>
      <c r="E65" s="56"/>
      <c r="F65" s="57" t="s">
        <v>88</v>
      </c>
      <c r="G65" s="60">
        <f>'[1]NERACA ASET'!C600</f>
        <v>67408739786</v>
      </c>
      <c r="H65" s="59"/>
      <c r="I65" s="58"/>
      <c r="J65" s="63"/>
      <c r="K65" s="58"/>
      <c r="L65" s="58">
        <f>G65+SUM(I65:I65)-SUM(K65:K65)</f>
        <v>67408739786</v>
      </c>
      <c r="M65" s="62">
        <f>'[1]NERACA ASET'!D600</f>
        <v>46836911413</v>
      </c>
      <c r="N65" s="52">
        <f t="shared" si="0"/>
        <v>20571828373</v>
      </c>
      <c r="O65" s="53">
        <f t="shared" si="1"/>
        <v>43.922256511752195</v>
      </c>
      <c r="P65" s="94"/>
      <c r="Q65" s="93"/>
      <c r="R65" s="93"/>
    </row>
    <row r="66" spans="1:18" s="47" customFormat="1" ht="20.25" x14ac:dyDescent="0.3">
      <c r="A66" s="40"/>
      <c r="B66" s="41"/>
      <c r="C66" s="41" t="s">
        <v>89</v>
      </c>
      <c r="D66" s="41"/>
      <c r="E66" s="42"/>
      <c r="F66" s="43"/>
      <c r="G66" s="44">
        <f>SUM(G67:G70)</f>
        <v>6571963506130</v>
      </c>
      <c r="H66" s="49"/>
      <c r="I66" s="51"/>
      <c r="J66" s="73"/>
      <c r="K66" s="51"/>
      <c r="L66" s="51">
        <f>SUM(L67:L70)</f>
        <v>6571963506130</v>
      </c>
      <c r="M66" s="46">
        <f>SUM(M67:M70)</f>
        <v>3751629233518</v>
      </c>
      <c r="N66" s="52">
        <f t="shared" si="0"/>
        <v>2820334272612</v>
      </c>
      <c r="O66" s="53">
        <f t="shared" si="1"/>
        <v>75.176252690815588</v>
      </c>
      <c r="P66" s="92"/>
      <c r="Q66" s="93"/>
      <c r="R66" s="93"/>
    </row>
    <row r="67" spans="1:18" s="9" customFormat="1" ht="20.25" x14ac:dyDescent="0.3">
      <c r="A67" s="54"/>
      <c r="B67" s="55"/>
      <c r="C67" s="55"/>
      <c r="D67" s="55" t="s">
        <v>90</v>
      </c>
      <c r="E67" s="56"/>
      <c r="F67" s="57" t="s">
        <v>91</v>
      </c>
      <c r="G67" s="60">
        <f>'[1]NERACA ASET'!C605</f>
        <v>5876612131115</v>
      </c>
      <c r="H67" s="59"/>
      <c r="I67" s="58"/>
      <c r="J67" s="63"/>
      <c r="K67" s="58"/>
      <c r="L67" s="58">
        <f>G67+SUM(I67)-SUM(K67)</f>
        <v>5876612131115</v>
      </c>
      <c r="M67" s="62">
        <f>'[1]NERACA ASET'!D605</f>
        <v>3193735838374</v>
      </c>
      <c r="N67" s="52">
        <f t="shared" si="0"/>
        <v>2682876292741</v>
      </c>
      <c r="O67" s="53">
        <f t="shared" si="1"/>
        <v>84.004326860887474</v>
      </c>
      <c r="P67" s="94"/>
      <c r="Q67" s="93"/>
      <c r="R67" s="93"/>
    </row>
    <row r="68" spans="1:18" s="9" customFormat="1" ht="20.25" x14ac:dyDescent="0.3">
      <c r="A68" s="54"/>
      <c r="B68" s="55"/>
      <c r="C68" s="55"/>
      <c r="D68" s="55" t="s">
        <v>92</v>
      </c>
      <c r="E68" s="56"/>
      <c r="F68" s="57" t="s">
        <v>93</v>
      </c>
      <c r="G68" s="60">
        <f>'[1]NERACA ASET'!C606</f>
        <v>590488098426</v>
      </c>
      <c r="H68" s="59"/>
      <c r="I68" s="58"/>
      <c r="J68" s="63"/>
      <c r="K68" s="58"/>
      <c r="L68" s="58">
        <f>G68+SUM(I68:I68)-SUM(K68)</f>
        <v>590488098426</v>
      </c>
      <c r="M68" s="62">
        <f>'[1]NERACA ASET'!D606</f>
        <v>483571271334</v>
      </c>
      <c r="N68" s="52">
        <f t="shared" si="0"/>
        <v>106916827092</v>
      </c>
      <c r="O68" s="53">
        <f t="shared" si="1"/>
        <v>22.10983849331139</v>
      </c>
      <c r="P68" s="94"/>
      <c r="Q68" s="93"/>
      <c r="R68" s="93"/>
    </row>
    <row r="69" spans="1:18" s="9" customFormat="1" ht="20.25" x14ac:dyDescent="0.3">
      <c r="A69" s="54"/>
      <c r="B69" s="55"/>
      <c r="C69" s="55"/>
      <c r="D69" s="55" t="s">
        <v>94</v>
      </c>
      <c r="E69" s="56"/>
      <c r="F69" s="57" t="s">
        <v>95</v>
      </c>
      <c r="G69" s="60">
        <f>'[1]NERACA ASET'!C607</f>
        <v>87744879188</v>
      </c>
      <c r="H69" s="59"/>
      <c r="I69" s="58"/>
      <c r="J69" s="63"/>
      <c r="K69" s="58"/>
      <c r="L69" s="58">
        <f>G69+SUM(I69)-SUM(K69)</f>
        <v>87744879188</v>
      </c>
      <c r="M69" s="62">
        <f>'[1]NERACA ASET'!D607</f>
        <v>64809531434</v>
      </c>
      <c r="N69" s="52">
        <f t="shared" si="0"/>
        <v>22935347754</v>
      </c>
      <c r="O69" s="53">
        <f t="shared" si="1"/>
        <v>35.388849828912342</v>
      </c>
      <c r="P69" s="94"/>
      <c r="Q69" s="93"/>
      <c r="R69" s="93"/>
    </row>
    <row r="70" spans="1:18" s="9" customFormat="1" ht="20.25" x14ac:dyDescent="0.3">
      <c r="A70" s="54"/>
      <c r="B70" s="55"/>
      <c r="C70" s="55"/>
      <c r="D70" s="55" t="s">
        <v>96</v>
      </c>
      <c r="E70" s="56"/>
      <c r="F70" s="57" t="s">
        <v>97</v>
      </c>
      <c r="G70" s="60">
        <f>'[1]NERACA ASET'!C608</f>
        <v>17118397401</v>
      </c>
      <c r="H70" s="59"/>
      <c r="I70" s="58"/>
      <c r="J70" s="63"/>
      <c r="K70" s="58"/>
      <c r="L70" s="58">
        <f>G70+SUM(I70)-SUM(K70)</f>
        <v>17118397401</v>
      </c>
      <c r="M70" s="62">
        <f>'[1]NERACA ASET'!D608</f>
        <v>9512592376</v>
      </c>
      <c r="N70" s="52">
        <f t="shared" si="0"/>
        <v>7605805025</v>
      </c>
      <c r="O70" s="53">
        <f t="shared" si="1"/>
        <v>79.955123949063861</v>
      </c>
      <c r="P70" s="94"/>
      <c r="Q70" s="93"/>
      <c r="R70" s="93"/>
    </row>
    <row r="71" spans="1:18" s="47" customFormat="1" ht="20.25" x14ac:dyDescent="0.3">
      <c r="A71" s="40"/>
      <c r="B71" s="41"/>
      <c r="C71" s="41" t="s">
        <v>98</v>
      </c>
      <c r="D71" s="41"/>
      <c r="E71" s="42"/>
      <c r="F71" s="43"/>
      <c r="G71" s="44">
        <f>SUM(G72:G74)</f>
        <v>44109511986</v>
      </c>
      <c r="H71" s="49"/>
      <c r="I71" s="51"/>
      <c r="J71" s="73"/>
      <c r="K71" s="51"/>
      <c r="L71" s="51">
        <f>SUM(L72:L74)</f>
        <v>44109511986</v>
      </c>
      <c r="M71" s="46">
        <f>SUM(M72:M74)</f>
        <v>36897164216.998749</v>
      </c>
      <c r="N71" s="52">
        <f t="shared" si="0"/>
        <v>7212347769.0012512</v>
      </c>
      <c r="O71" s="53">
        <f t="shared" si="1"/>
        <v>19.547160119363532</v>
      </c>
      <c r="P71" s="92"/>
      <c r="Q71" s="93"/>
      <c r="R71" s="93"/>
    </row>
    <row r="72" spans="1:18" s="9" customFormat="1" ht="20.25" x14ac:dyDescent="0.3">
      <c r="A72" s="54"/>
      <c r="B72" s="55"/>
      <c r="C72" s="55"/>
      <c r="D72" s="55" t="s">
        <v>99</v>
      </c>
      <c r="E72" s="56"/>
      <c r="F72" s="57" t="s">
        <v>100</v>
      </c>
      <c r="G72" s="60">
        <f>'[1]NERACA ASET'!C613</f>
        <v>23183364597</v>
      </c>
      <c r="H72" s="59"/>
      <c r="I72" s="58"/>
      <c r="J72" s="63"/>
      <c r="K72" s="58"/>
      <c r="L72" s="58">
        <f>G72+SUM(I72)-SUM(K72)</f>
        <v>23183364597</v>
      </c>
      <c r="M72" s="62">
        <f>'[1]NERACA ASET'!D613</f>
        <v>20029871981.998745</v>
      </c>
      <c r="N72" s="52">
        <f t="shared" si="0"/>
        <v>3153492615.001255</v>
      </c>
      <c r="O72" s="53">
        <f t="shared" si="1"/>
        <v>15.743947928550734</v>
      </c>
      <c r="P72" s="94"/>
      <c r="Q72" s="93"/>
      <c r="R72" s="93"/>
    </row>
    <row r="73" spans="1:18" s="9" customFormat="1" ht="20.25" x14ac:dyDescent="0.3">
      <c r="A73" s="54"/>
      <c r="B73" s="55"/>
      <c r="C73" s="55"/>
      <c r="D73" s="55" t="s">
        <v>101</v>
      </c>
      <c r="E73" s="56"/>
      <c r="F73" s="57" t="s">
        <v>102</v>
      </c>
      <c r="G73" s="60">
        <f>'[1]NERACA ASET'!C614</f>
        <v>12684909271</v>
      </c>
      <c r="H73" s="59"/>
      <c r="I73" s="58"/>
      <c r="J73" s="63"/>
      <c r="K73" s="58"/>
      <c r="L73" s="58">
        <f>G73+SUM(I73)-SUM(K73)</f>
        <v>12684909271</v>
      </c>
      <c r="M73" s="62">
        <f>'[1]NERACA ASET'!D614</f>
        <v>9706188492</v>
      </c>
      <c r="N73" s="52">
        <f t="shared" si="0"/>
        <v>2978720779</v>
      </c>
      <c r="O73" s="53">
        <f t="shared" si="1"/>
        <v>30.688882473847595</v>
      </c>
      <c r="P73" s="94"/>
      <c r="Q73" s="93"/>
      <c r="R73" s="93"/>
    </row>
    <row r="74" spans="1:18" s="9" customFormat="1" ht="20.25" x14ac:dyDescent="0.3">
      <c r="A74" s="54"/>
      <c r="B74" s="55"/>
      <c r="C74" s="55"/>
      <c r="D74" s="55" t="s">
        <v>103</v>
      </c>
      <c r="E74" s="56"/>
      <c r="F74" s="57" t="s">
        <v>104</v>
      </c>
      <c r="G74" s="60">
        <f>'[1]NERACA ASET'!C615</f>
        <v>8241238118</v>
      </c>
      <c r="H74" s="59"/>
      <c r="I74" s="58"/>
      <c r="J74" s="63"/>
      <c r="K74" s="58"/>
      <c r="L74" s="58">
        <f>G74+SUM(I74)-SUM(K74)</f>
        <v>8241238118</v>
      </c>
      <c r="M74" s="62">
        <f>'[1]NERACA ASET'!D615</f>
        <v>7161103743</v>
      </c>
      <c r="N74" s="52">
        <f t="shared" si="0"/>
        <v>1080134375</v>
      </c>
      <c r="O74" s="53">
        <f t="shared" si="1"/>
        <v>15.083350468925053</v>
      </c>
      <c r="P74" s="94"/>
      <c r="Q74" s="93"/>
      <c r="R74" s="93"/>
    </row>
    <row r="75" spans="1:18" s="47" customFormat="1" ht="20.25" x14ac:dyDescent="0.3">
      <c r="A75" s="40"/>
      <c r="B75" s="41"/>
      <c r="C75" s="41" t="s">
        <v>105</v>
      </c>
      <c r="D75" s="41"/>
      <c r="E75" s="42"/>
      <c r="F75" s="43"/>
      <c r="G75" s="44">
        <f>SUM(G76)</f>
        <v>70574203570</v>
      </c>
      <c r="H75" s="49"/>
      <c r="I75" s="51"/>
      <c r="J75" s="73"/>
      <c r="K75" s="51"/>
      <c r="L75" s="51">
        <f>SUM(L76)</f>
        <v>70574203570</v>
      </c>
      <c r="M75" s="46">
        <f>+M76</f>
        <v>37525354352</v>
      </c>
      <c r="N75" s="52">
        <f t="shared" si="0"/>
        <v>33048849218</v>
      </c>
      <c r="O75" s="53">
        <f t="shared" si="1"/>
        <v>88.070718554689904</v>
      </c>
      <c r="P75" s="92"/>
      <c r="Q75" s="93"/>
      <c r="R75" s="93"/>
    </row>
    <row r="76" spans="1:18" s="9" customFormat="1" ht="20.25" x14ac:dyDescent="0.3">
      <c r="A76" s="54"/>
      <c r="B76" s="55"/>
      <c r="C76" s="55"/>
      <c r="D76" s="55" t="s">
        <v>105</v>
      </c>
      <c r="E76" s="56"/>
      <c r="F76" s="57" t="s">
        <v>106</v>
      </c>
      <c r="G76" s="60">
        <f>'[1]NERACA ASET'!C580</f>
        <v>70574203570</v>
      </c>
      <c r="H76" s="59"/>
      <c r="I76" s="58"/>
      <c r="J76" s="63"/>
      <c r="K76" s="58"/>
      <c r="L76" s="58">
        <f>G76+SUM(I76:I76)-SUM(K76)</f>
        <v>70574203570</v>
      </c>
      <c r="M76" s="62">
        <f>'[1]NERACA ASET'!D580</f>
        <v>37525354352</v>
      </c>
      <c r="N76" s="52">
        <f t="shared" si="0"/>
        <v>33048849218</v>
      </c>
      <c r="O76" s="53">
        <f t="shared" si="1"/>
        <v>88.070718554689904</v>
      </c>
      <c r="P76" s="94"/>
      <c r="Q76" s="93"/>
      <c r="R76" s="93"/>
    </row>
    <row r="77" spans="1:18" s="47" customFormat="1" ht="20.25" x14ac:dyDescent="0.3">
      <c r="A77" s="40"/>
      <c r="B77" s="41"/>
      <c r="C77" s="41" t="s">
        <v>107</v>
      </c>
      <c r="D77" s="41"/>
      <c r="E77" s="42"/>
      <c r="F77" s="43"/>
      <c r="G77" s="107">
        <f>SUM(G78)</f>
        <v>-6949286269519.9697</v>
      </c>
      <c r="H77" s="107"/>
      <c r="I77" s="108"/>
      <c r="J77" s="108"/>
      <c r="K77" s="108"/>
      <c r="L77" s="108">
        <f>SUM(L78)</f>
        <v>-6949286269519.9697</v>
      </c>
      <c r="M77" s="109">
        <f>SUM(M78)</f>
        <v>-2016146708986.5083</v>
      </c>
      <c r="N77" s="52">
        <f t="shared" si="0"/>
        <v>-4933139560533.4609</v>
      </c>
      <c r="O77" s="53">
        <f t="shared" si="1"/>
        <v>244.68157691824365</v>
      </c>
      <c r="P77" s="92"/>
      <c r="Q77" s="93"/>
      <c r="R77" s="93"/>
    </row>
    <row r="78" spans="1:18" s="9" customFormat="1" ht="20.25" x14ac:dyDescent="0.3">
      <c r="A78" s="54"/>
      <c r="B78" s="55"/>
      <c r="C78" s="55"/>
      <c r="D78" s="55" t="s">
        <v>108</v>
      </c>
      <c r="E78" s="56"/>
      <c r="F78" s="57" t="s">
        <v>109</v>
      </c>
      <c r="G78" s="110">
        <f>+'[1]NERACA ASET'!C581</f>
        <v>-6949286269519.9697</v>
      </c>
      <c r="H78" s="111"/>
      <c r="I78" s="112"/>
      <c r="J78" s="113"/>
      <c r="K78" s="112"/>
      <c r="L78" s="112">
        <f>G78+SUM(I78:I78)-SUM(K78:K78)</f>
        <v>-6949286269519.9697</v>
      </c>
      <c r="M78" s="114">
        <f>+'[1]NERACA ASET'!D581</f>
        <v>-2016146708986.5083</v>
      </c>
      <c r="N78" s="52">
        <f t="shared" si="0"/>
        <v>-4933139560533.4609</v>
      </c>
      <c r="O78" s="53">
        <f t="shared" si="1"/>
        <v>244.68157691824365</v>
      </c>
      <c r="P78" s="94"/>
      <c r="Q78" s="93"/>
      <c r="R78" s="93"/>
    </row>
    <row r="79" spans="1:18" s="9" customFormat="1" ht="20.25" x14ac:dyDescent="0.3">
      <c r="A79" s="101"/>
      <c r="B79" s="102"/>
      <c r="C79" s="102"/>
      <c r="D79" s="102"/>
      <c r="E79" s="103"/>
      <c r="F79" s="115"/>
      <c r="G79" s="116"/>
      <c r="H79" s="116"/>
      <c r="I79" s="117"/>
      <c r="J79" s="117"/>
      <c r="K79" s="117"/>
      <c r="L79" s="117"/>
      <c r="M79" s="118"/>
      <c r="N79" s="52"/>
      <c r="O79" s="53"/>
      <c r="P79" s="94"/>
      <c r="Q79" s="93"/>
      <c r="R79" s="93"/>
    </row>
    <row r="80" spans="1:18" s="47" customFormat="1" ht="20.25" x14ac:dyDescent="0.3">
      <c r="A80" s="40"/>
      <c r="B80" s="41"/>
      <c r="C80" s="41"/>
      <c r="D80" s="74" t="s">
        <v>110</v>
      </c>
      <c r="E80" s="75"/>
      <c r="F80" s="43"/>
      <c r="G80" s="51">
        <f>+G75+G71+G66+G63+G53+G51+G77</f>
        <v>16718228521524.027</v>
      </c>
      <c r="H80" s="49"/>
      <c r="I80" s="51"/>
      <c r="J80" s="73"/>
      <c r="K80" s="51"/>
      <c r="L80" s="51">
        <f>+L75+L71+L66+L63+L53+L51+L77</f>
        <v>16718228521524.027</v>
      </c>
      <c r="M80" s="46">
        <f>+M75+M71+M66+M63+M53+M51+M77</f>
        <v>18046662637174.488</v>
      </c>
      <c r="N80" s="52">
        <f t="shared" si="0"/>
        <v>-1328434115650.4609</v>
      </c>
      <c r="O80" s="53">
        <f t="shared" si="1"/>
        <v>-7.361106828217685</v>
      </c>
    </row>
    <row r="81" spans="1:15" s="9" customFormat="1" ht="20.25" x14ac:dyDescent="0.3">
      <c r="A81" s="54"/>
      <c r="B81" s="55"/>
      <c r="C81" s="55"/>
      <c r="D81" s="55"/>
      <c r="E81" s="56"/>
      <c r="F81" s="87"/>
      <c r="G81" s="60"/>
      <c r="H81" s="59"/>
      <c r="I81" s="90"/>
      <c r="J81" s="63"/>
      <c r="K81" s="90"/>
      <c r="L81" s="83"/>
      <c r="M81" s="91"/>
      <c r="N81" s="52"/>
      <c r="O81" s="53"/>
    </row>
    <row r="82" spans="1:15" s="47" customFormat="1" ht="20.25" x14ac:dyDescent="0.3">
      <c r="A82" s="40"/>
      <c r="B82" s="41" t="s">
        <v>111</v>
      </c>
      <c r="C82" s="41"/>
      <c r="D82" s="41"/>
      <c r="E82" s="42"/>
      <c r="F82" s="43"/>
      <c r="G82" s="86"/>
      <c r="H82" s="49"/>
      <c r="I82" s="86"/>
      <c r="J82" s="73"/>
      <c r="K82" s="86"/>
      <c r="L82" s="86"/>
      <c r="M82" s="80"/>
      <c r="N82" s="52"/>
      <c r="O82" s="53"/>
    </row>
    <row r="83" spans="1:15" s="9" customFormat="1" ht="20.25" x14ac:dyDescent="0.3">
      <c r="A83" s="54"/>
      <c r="B83" s="55"/>
      <c r="C83" s="55" t="s">
        <v>112</v>
      </c>
      <c r="D83" s="55"/>
      <c r="E83" s="56"/>
      <c r="F83" s="57" t="s">
        <v>113</v>
      </c>
      <c r="G83" s="58">
        <f>+'[1]NERACA ASET'!C618</f>
        <v>200000000000</v>
      </c>
      <c r="H83" s="59"/>
      <c r="I83" s="58"/>
      <c r="J83" s="63"/>
      <c r="K83" s="58"/>
      <c r="L83" s="58">
        <f>G83+I83-K83</f>
        <v>200000000000</v>
      </c>
      <c r="M83" s="119">
        <f>+'[1]NERACA ASET'!D618</f>
        <v>0</v>
      </c>
      <c r="N83" s="52">
        <f t="shared" si="0"/>
        <v>200000000000</v>
      </c>
      <c r="O83" s="53"/>
    </row>
    <row r="84" spans="1:15" s="47" customFormat="1" ht="21" thickBot="1" x14ac:dyDescent="0.35">
      <c r="A84" s="120"/>
      <c r="B84" s="121"/>
      <c r="C84" s="121"/>
      <c r="D84" s="122" t="s">
        <v>114</v>
      </c>
      <c r="E84" s="123"/>
      <c r="F84" s="124"/>
      <c r="G84" s="125">
        <f>SUM(G83)</f>
        <v>200000000000</v>
      </c>
      <c r="H84" s="126"/>
      <c r="I84" s="125"/>
      <c r="J84" s="127"/>
      <c r="K84" s="125"/>
      <c r="L84" s="125">
        <f>SUM(L83)</f>
        <v>200000000000</v>
      </c>
      <c r="M84" s="128">
        <f>SUM(M83)</f>
        <v>0</v>
      </c>
      <c r="N84" s="52">
        <f t="shared" si="0"/>
        <v>200000000000</v>
      </c>
      <c r="O84" s="53"/>
    </row>
    <row r="85" spans="1:15" s="9" customFormat="1" ht="20.25" x14ac:dyDescent="0.3">
      <c r="A85" s="129"/>
      <c r="B85" s="130"/>
      <c r="C85" s="130"/>
      <c r="D85" s="130"/>
      <c r="E85" s="131"/>
      <c r="F85" s="132"/>
      <c r="G85" s="133"/>
      <c r="H85" s="134"/>
      <c r="I85" s="133"/>
      <c r="J85" s="135"/>
      <c r="K85" s="133"/>
      <c r="L85" s="133"/>
      <c r="M85" s="136"/>
      <c r="N85" s="52"/>
      <c r="O85" s="53"/>
    </row>
    <row r="86" spans="1:15" s="47" customFormat="1" ht="20.25" x14ac:dyDescent="0.3">
      <c r="A86" s="137"/>
      <c r="B86" s="138" t="s">
        <v>115</v>
      </c>
      <c r="C86" s="138"/>
      <c r="D86" s="138"/>
      <c r="E86" s="139"/>
      <c r="F86" s="37"/>
      <c r="G86" s="140"/>
      <c r="H86" s="141"/>
      <c r="I86" s="140"/>
      <c r="J86" s="142"/>
      <c r="K86" s="140"/>
      <c r="L86" s="140"/>
      <c r="M86" s="143"/>
      <c r="N86" s="52"/>
      <c r="O86" s="53"/>
    </row>
    <row r="87" spans="1:15" s="9" customFormat="1" ht="20.25" x14ac:dyDescent="0.3">
      <c r="A87" s="54"/>
      <c r="B87" s="55"/>
      <c r="C87" s="55" t="s">
        <v>116</v>
      </c>
      <c r="D87" s="55"/>
      <c r="E87" s="56"/>
      <c r="F87" s="57" t="s">
        <v>117</v>
      </c>
      <c r="G87" s="58">
        <f>+'[1]NERACA ASET'!C624</f>
        <v>388831665000</v>
      </c>
      <c r="H87" s="59"/>
      <c r="I87" s="58"/>
      <c r="J87" s="63"/>
      <c r="K87" s="58"/>
      <c r="L87" s="58">
        <f>G87+SUM(I87:I95)-SUM(K87)</f>
        <v>388831665000</v>
      </c>
      <c r="M87" s="62">
        <f>+'[1]NERACA ASET'!D624</f>
        <v>409489765000</v>
      </c>
      <c r="N87" s="52">
        <f t="shared" ref="N87:N140" si="9">+G87-M87</f>
        <v>-20658100000</v>
      </c>
      <c r="O87" s="53">
        <f t="shared" ref="O87:O140" si="10">+N87/M87*100</f>
        <v>-5.0448391548931628</v>
      </c>
    </row>
    <row r="88" spans="1:15" s="9" customFormat="1" ht="20.25" x14ac:dyDescent="0.3">
      <c r="A88" s="54"/>
      <c r="B88" s="55"/>
      <c r="C88" s="55" t="s">
        <v>118</v>
      </c>
      <c r="D88" s="55"/>
      <c r="E88" s="56"/>
      <c r="F88" s="57" t="s">
        <v>119</v>
      </c>
      <c r="G88" s="58">
        <f>+'[1]NERACA ASET'!C627</f>
        <v>10936448082</v>
      </c>
      <c r="H88" s="59"/>
      <c r="I88" s="58"/>
      <c r="J88" s="63"/>
      <c r="K88" s="58"/>
      <c r="L88" s="58"/>
      <c r="M88" s="62">
        <f>+'[1]NERACA ASET'!D627</f>
        <v>7893869267</v>
      </c>
      <c r="N88" s="52">
        <f t="shared" si="9"/>
        <v>3042578815</v>
      </c>
      <c r="O88" s="53">
        <f t="shared" si="10"/>
        <v>38.54356731900004</v>
      </c>
    </row>
    <row r="89" spans="1:15" s="9" customFormat="1" ht="20.25" x14ac:dyDescent="0.3">
      <c r="A89" s="54"/>
      <c r="B89" s="55"/>
      <c r="C89" s="55"/>
      <c r="D89" s="55" t="s">
        <v>120</v>
      </c>
      <c r="E89" s="56"/>
      <c r="F89" s="57"/>
      <c r="G89" s="144">
        <f>+'[1]NERACA ASET'!C628</f>
        <v>-5775326976.8700008</v>
      </c>
      <c r="H89" s="59"/>
      <c r="I89" s="58"/>
      <c r="J89" s="63"/>
      <c r="K89" s="58"/>
      <c r="L89" s="58"/>
      <c r="M89" s="62">
        <f>+'[1]NERACA ASET'!D628</f>
        <v>0</v>
      </c>
      <c r="N89" s="52"/>
      <c r="O89" s="53"/>
    </row>
    <row r="90" spans="1:15" s="9" customFormat="1" ht="20.25" x14ac:dyDescent="0.3">
      <c r="A90" s="54"/>
      <c r="B90" s="55"/>
      <c r="C90" s="55"/>
      <c r="D90" s="68" t="s">
        <v>121</v>
      </c>
      <c r="E90" s="56"/>
      <c r="F90" s="57"/>
      <c r="G90" s="58">
        <f>+'[1]NERACA ASET'!C629</f>
        <v>5161121105.1299992</v>
      </c>
      <c r="H90" s="59"/>
      <c r="I90" s="58"/>
      <c r="J90" s="63"/>
      <c r="K90" s="58"/>
      <c r="L90" s="58"/>
      <c r="M90" s="62">
        <f>+'[1]NERACA ASET'!D629</f>
        <v>7893869267</v>
      </c>
      <c r="N90" s="52"/>
      <c r="O90" s="53"/>
    </row>
    <row r="91" spans="1:15" s="9" customFormat="1" ht="20.25" x14ac:dyDescent="0.3">
      <c r="A91" s="95"/>
      <c r="B91" s="96"/>
      <c r="C91" s="96" t="s">
        <v>122</v>
      </c>
      <c r="D91" s="96"/>
      <c r="E91" s="97"/>
      <c r="F91" s="145" t="s">
        <v>123</v>
      </c>
      <c r="G91" s="99">
        <f>+'[1]NERACA ASET'!C632</f>
        <v>80016057391.861176</v>
      </c>
      <c r="H91" s="98"/>
      <c r="I91" s="99"/>
      <c r="J91" s="100"/>
      <c r="K91" s="99"/>
      <c r="L91" s="99"/>
      <c r="M91" s="146">
        <f>+'[1]NERACA ASET'!D632</f>
        <v>71758995863</v>
      </c>
      <c r="N91" s="52">
        <f t="shared" si="9"/>
        <v>8257061528.8611755</v>
      </c>
      <c r="O91" s="53">
        <f t="shared" si="10"/>
        <v>11.506657011512948</v>
      </c>
    </row>
    <row r="92" spans="1:15" s="9" customFormat="1" ht="20.25" x14ac:dyDescent="0.3">
      <c r="A92" s="101"/>
      <c r="B92" s="102"/>
      <c r="C92" s="102"/>
      <c r="D92" s="102" t="s">
        <v>124</v>
      </c>
      <c r="E92" s="103"/>
      <c r="F92" s="147"/>
      <c r="G92" s="148">
        <f>+'[1]NERACA ASET'!C633</f>
        <v>-80016057391.861176</v>
      </c>
      <c r="H92" s="104"/>
      <c r="I92" s="105"/>
      <c r="J92" s="106"/>
      <c r="K92" s="105"/>
      <c r="L92" s="105"/>
      <c r="M92" s="149">
        <f>+'[1]NERACA ASET'!D633</f>
        <v>0</v>
      </c>
      <c r="N92" s="52"/>
      <c r="O92" s="53"/>
    </row>
    <row r="93" spans="1:15" s="9" customFormat="1" ht="20.25" x14ac:dyDescent="0.3">
      <c r="A93" s="54"/>
      <c r="B93" s="55"/>
      <c r="C93" s="55"/>
      <c r="D93" s="68" t="s">
        <v>125</v>
      </c>
      <c r="E93" s="56"/>
      <c r="F93" s="57"/>
      <c r="G93" s="58">
        <f>+'[1]NERACA ASET'!C634</f>
        <v>0</v>
      </c>
      <c r="H93" s="59"/>
      <c r="I93" s="58"/>
      <c r="J93" s="63"/>
      <c r="K93" s="58"/>
      <c r="L93" s="58"/>
      <c r="M93" s="62">
        <f>+'[1]NERACA ASET'!D634</f>
        <v>71758995863</v>
      </c>
      <c r="N93" s="52"/>
      <c r="O93" s="53"/>
    </row>
    <row r="94" spans="1:15" s="9" customFormat="1" ht="20.25" x14ac:dyDescent="0.3">
      <c r="A94" s="54"/>
      <c r="B94" s="55"/>
      <c r="C94" s="55" t="s">
        <v>126</v>
      </c>
      <c r="D94" s="55"/>
      <c r="E94" s="56"/>
      <c r="F94" s="57" t="s">
        <v>127</v>
      </c>
      <c r="G94" s="58">
        <f>+'[1]NERACA ASET'!C638</f>
        <v>0</v>
      </c>
      <c r="H94" s="59"/>
      <c r="I94" s="58"/>
      <c r="J94" s="63"/>
      <c r="K94" s="58"/>
      <c r="L94" s="58"/>
      <c r="M94" s="62">
        <f>+'[1]NERACA ASET'!D638</f>
        <v>1570569684</v>
      </c>
      <c r="N94" s="52">
        <f t="shared" si="9"/>
        <v>-1570569684</v>
      </c>
      <c r="O94" s="53">
        <f t="shared" si="10"/>
        <v>-100</v>
      </c>
    </row>
    <row r="95" spans="1:15" s="9" customFormat="1" ht="20.25" x14ac:dyDescent="0.3">
      <c r="A95" s="54"/>
      <c r="B95" s="55"/>
      <c r="C95" s="55"/>
      <c r="D95" s="55"/>
      <c r="E95" s="56"/>
      <c r="F95" s="57"/>
      <c r="G95" s="58"/>
      <c r="H95" s="59"/>
      <c r="I95" s="58"/>
      <c r="J95" s="63"/>
      <c r="K95" s="58"/>
      <c r="L95" s="58"/>
      <c r="M95" s="62"/>
      <c r="N95" s="52"/>
      <c r="O95" s="53"/>
    </row>
    <row r="96" spans="1:15" s="47" customFormat="1" ht="20.25" x14ac:dyDescent="0.3">
      <c r="A96" s="40"/>
      <c r="B96" s="41"/>
      <c r="C96" s="41"/>
      <c r="D96" s="74" t="s">
        <v>128</v>
      </c>
      <c r="E96" s="75"/>
      <c r="F96" s="43"/>
      <c r="G96" s="51">
        <f>+G87+G90+G93+G94</f>
        <v>393992786105.13</v>
      </c>
      <c r="H96" s="51">
        <f t="shared" ref="H96:M96" si="11">+H87+H90+H93+H94</f>
        <v>0</v>
      </c>
      <c r="I96" s="51">
        <f t="shared" si="11"/>
        <v>0</v>
      </c>
      <c r="J96" s="51">
        <f t="shared" si="11"/>
        <v>0</v>
      </c>
      <c r="K96" s="51">
        <f t="shared" si="11"/>
        <v>0</v>
      </c>
      <c r="L96" s="51">
        <f t="shared" si="11"/>
        <v>388831665000</v>
      </c>
      <c r="M96" s="51">
        <f t="shared" si="11"/>
        <v>490713199814</v>
      </c>
      <c r="N96" s="52">
        <f t="shared" si="9"/>
        <v>-96720413708.869995</v>
      </c>
      <c r="O96" s="53">
        <f t="shared" si="10"/>
        <v>-19.7101715921909</v>
      </c>
    </row>
    <row r="97" spans="1:17" s="47" customFormat="1" ht="20.25" x14ac:dyDescent="0.3">
      <c r="A97" s="40"/>
      <c r="B97" s="41"/>
      <c r="C97" s="41"/>
      <c r="D97" s="41"/>
      <c r="E97" s="42"/>
      <c r="F97" s="43"/>
      <c r="G97" s="51"/>
      <c r="H97" s="49"/>
      <c r="I97" s="51"/>
      <c r="J97" s="73"/>
      <c r="K97" s="51"/>
      <c r="L97" s="51"/>
      <c r="M97" s="46"/>
      <c r="N97" s="52"/>
      <c r="O97" s="53"/>
    </row>
    <row r="98" spans="1:17" s="47" customFormat="1" ht="20.25" x14ac:dyDescent="0.3">
      <c r="A98" s="40"/>
      <c r="B98" s="41"/>
      <c r="C98" s="41"/>
      <c r="D98" s="74" t="s">
        <v>129</v>
      </c>
      <c r="E98" s="75"/>
      <c r="F98" s="43"/>
      <c r="G98" s="51">
        <f>+G38+G48+G80+G84+G96</f>
        <v>23671833181231.328</v>
      </c>
      <c r="H98" s="49"/>
      <c r="I98" s="51"/>
      <c r="J98" s="73"/>
      <c r="K98" s="51"/>
      <c r="L98" s="51">
        <f>+L38+L48+L80+L84+L96</f>
        <v>23950114507495.691</v>
      </c>
      <c r="M98" s="46">
        <f>+M38+M48+M80+M84+M96</f>
        <v>25057414797937.555</v>
      </c>
      <c r="N98" s="52">
        <f t="shared" si="9"/>
        <v>-1385581616706.2266</v>
      </c>
      <c r="O98" s="53">
        <f t="shared" si="10"/>
        <v>-5.529627169760035</v>
      </c>
    </row>
    <row r="99" spans="1:17" s="47" customFormat="1" ht="20.25" x14ac:dyDescent="0.3">
      <c r="A99" s="150"/>
      <c r="B99" s="151"/>
      <c r="C99" s="151"/>
      <c r="D99" s="151"/>
      <c r="E99" s="152"/>
      <c r="F99" s="153"/>
      <c r="G99" s="154"/>
      <c r="H99" s="155"/>
      <c r="I99" s="154"/>
      <c r="J99" s="156"/>
      <c r="K99" s="154"/>
      <c r="L99" s="154"/>
      <c r="M99" s="157"/>
      <c r="N99" s="52"/>
      <c r="O99" s="53"/>
    </row>
    <row r="100" spans="1:17" s="47" customFormat="1" ht="20.25" x14ac:dyDescent="0.3">
      <c r="A100" s="137"/>
      <c r="B100" s="138" t="s">
        <v>130</v>
      </c>
      <c r="C100" s="138"/>
      <c r="D100" s="138"/>
      <c r="E100" s="139"/>
      <c r="F100" s="37"/>
      <c r="G100" s="140"/>
      <c r="H100" s="141"/>
      <c r="I100" s="140"/>
      <c r="J100" s="142"/>
      <c r="K100" s="140"/>
      <c r="L100" s="140"/>
      <c r="M100" s="158"/>
      <c r="N100" s="52"/>
      <c r="O100" s="53"/>
      <c r="Q100" s="159"/>
    </row>
    <row r="101" spans="1:17" s="47" customFormat="1" ht="20.25" x14ac:dyDescent="0.3">
      <c r="A101" s="40"/>
      <c r="B101" s="41"/>
      <c r="C101" s="41"/>
      <c r="D101" s="41"/>
      <c r="E101" s="42"/>
      <c r="F101" s="43"/>
      <c r="G101" s="86"/>
      <c r="H101" s="49"/>
      <c r="I101" s="86"/>
      <c r="J101" s="73"/>
      <c r="K101" s="86"/>
      <c r="L101" s="86"/>
      <c r="M101" s="80"/>
      <c r="N101" s="52"/>
      <c r="O101" s="53"/>
    </row>
    <row r="102" spans="1:17" s="47" customFormat="1" ht="20.25" x14ac:dyDescent="0.3">
      <c r="A102" s="40"/>
      <c r="B102" s="41" t="s">
        <v>131</v>
      </c>
      <c r="C102" s="41"/>
      <c r="D102" s="41"/>
      <c r="E102" s="42"/>
      <c r="F102" s="43"/>
      <c r="G102" s="160">
        <f>SUM(G103:G106)</f>
        <v>673411011288.46399</v>
      </c>
      <c r="H102" s="49"/>
      <c r="I102" s="161"/>
      <c r="J102" s="73"/>
      <c r="K102" s="161"/>
      <c r="L102" s="160">
        <f>SUM(L103:L106)</f>
        <v>608264017133.79395</v>
      </c>
      <c r="M102" s="162">
        <f>SUM(M103:M106)</f>
        <v>438546807330.30432</v>
      </c>
      <c r="N102" s="52">
        <f t="shared" si="9"/>
        <v>234864203958.15967</v>
      </c>
      <c r="O102" s="53">
        <f t="shared" si="10"/>
        <v>53.555105186586125</v>
      </c>
    </row>
    <row r="103" spans="1:17" s="9" customFormat="1" ht="20.25" hidden="1" x14ac:dyDescent="0.3">
      <c r="A103" s="54"/>
      <c r="B103" s="55"/>
      <c r="C103" s="55" t="s">
        <v>132</v>
      </c>
      <c r="D103" s="55"/>
      <c r="E103" s="56"/>
      <c r="F103" s="57" t="s">
        <v>133</v>
      </c>
      <c r="G103" s="163">
        <v>0</v>
      </c>
      <c r="H103" s="164"/>
      <c r="I103" s="165"/>
      <c r="J103" s="166"/>
      <c r="K103" s="165"/>
      <c r="L103" s="163">
        <f>+G103-SUM(I103:I103)+SUM(K103:K103)</f>
        <v>0</v>
      </c>
      <c r="M103" s="149">
        <v>0</v>
      </c>
      <c r="N103" s="52">
        <f t="shared" si="9"/>
        <v>0</v>
      </c>
      <c r="O103" s="53" t="e">
        <f t="shared" si="10"/>
        <v>#DIV/0!</v>
      </c>
    </row>
    <row r="104" spans="1:17" s="9" customFormat="1" ht="20.25" x14ac:dyDescent="0.3">
      <c r="A104" s="101"/>
      <c r="B104" s="102"/>
      <c r="C104" s="102" t="s">
        <v>134</v>
      </c>
      <c r="D104" s="102"/>
      <c r="E104" s="103"/>
      <c r="F104" s="147" t="s">
        <v>135</v>
      </c>
      <c r="G104" s="167">
        <f>+'[1]NERACA KEWJ &amp; EKUITAS'!C20</f>
        <v>932847399.66999996</v>
      </c>
      <c r="H104" s="168"/>
      <c r="I104" s="169"/>
      <c r="J104" s="170"/>
      <c r="K104" s="169"/>
      <c r="L104" s="171"/>
      <c r="M104" s="149">
        <f>+'[1]NERACA KEWJ &amp; EKUITAS'!F20</f>
        <v>349649924</v>
      </c>
      <c r="N104" s="52">
        <f t="shared" si="9"/>
        <v>583197475.66999996</v>
      </c>
      <c r="O104" s="53">
        <f t="shared" si="10"/>
        <v>166.79468109079295</v>
      </c>
    </row>
    <row r="105" spans="1:17" s="9" customFormat="1" ht="20.25" x14ac:dyDescent="0.3">
      <c r="A105" s="101"/>
      <c r="B105" s="102"/>
      <c r="C105" s="102" t="s">
        <v>136</v>
      </c>
      <c r="D105" s="102"/>
      <c r="E105" s="103"/>
      <c r="F105" s="147" t="s">
        <v>137</v>
      </c>
      <c r="G105" s="167">
        <f>+'[1]NERACA KEWJ &amp; EKUITAS'!C32</f>
        <v>64214146755</v>
      </c>
      <c r="H105" s="168"/>
      <c r="I105" s="169"/>
      <c r="J105" s="170"/>
      <c r="K105" s="169"/>
      <c r="L105" s="171"/>
      <c r="M105" s="149">
        <f>+'[1]NERACA KEWJ &amp; EKUITAS'!F32</f>
        <v>53696387790</v>
      </c>
      <c r="N105" s="52">
        <f t="shared" si="9"/>
        <v>10517758965</v>
      </c>
      <c r="O105" s="53">
        <f t="shared" si="10"/>
        <v>19.587460903578222</v>
      </c>
    </row>
    <row r="106" spans="1:17" s="9" customFormat="1" ht="20.25" x14ac:dyDescent="0.3">
      <c r="A106" s="101"/>
      <c r="B106" s="102"/>
      <c r="C106" s="102" t="s">
        <v>138</v>
      </c>
      <c r="D106" s="102"/>
      <c r="E106" s="103"/>
      <c r="F106" s="147" t="s">
        <v>139</v>
      </c>
      <c r="G106" s="172">
        <f>+'[1]NERACA KEWJ &amp; EKUITAS'!C39</f>
        <v>608264017133.79395</v>
      </c>
      <c r="H106" s="104"/>
      <c r="I106" s="105"/>
      <c r="J106" s="106"/>
      <c r="K106" s="105"/>
      <c r="L106" s="173">
        <f>G106-SUM(I106:I106)+SUM(K106:K115)</f>
        <v>608264017133.79395</v>
      </c>
      <c r="M106" s="149">
        <f>+'[1]NERACA KEWJ &amp; EKUITAS'!F39+0.01</f>
        <v>384500769616.30432</v>
      </c>
      <c r="N106" s="52">
        <f t="shared" si="9"/>
        <v>223763247517.48962</v>
      </c>
      <c r="O106" s="53">
        <f t="shared" si="10"/>
        <v>58.195786640631262</v>
      </c>
    </row>
    <row r="107" spans="1:17" s="9" customFormat="1" ht="20.25" x14ac:dyDescent="0.3">
      <c r="A107" s="54"/>
      <c r="B107" s="55"/>
      <c r="C107" s="55"/>
      <c r="D107" s="55"/>
      <c r="E107" s="56"/>
      <c r="F107" s="57"/>
      <c r="G107" s="174"/>
      <c r="H107" s="59"/>
      <c r="I107" s="58"/>
      <c r="J107" s="166"/>
      <c r="K107" s="165"/>
      <c r="L107" s="112"/>
      <c r="M107" s="62"/>
      <c r="N107" s="52"/>
      <c r="O107" s="53"/>
    </row>
    <row r="108" spans="1:17" s="47" customFormat="1" ht="20.25" hidden="1" x14ac:dyDescent="0.3">
      <c r="A108" s="40"/>
      <c r="B108" s="41" t="s">
        <v>140</v>
      </c>
      <c r="C108" s="41"/>
      <c r="D108" s="41"/>
      <c r="E108" s="42"/>
      <c r="F108" s="43"/>
      <c r="G108" s="86"/>
      <c r="H108" s="49"/>
      <c r="I108" s="86"/>
      <c r="J108" s="73"/>
      <c r="K108" s="86"/>
      <c r="L108" s="86"/>
      <c r="M108" s="80"/>
      <c r="N108" s="52">
        <f t="shared" si="9"/>
        <v>0</v>
      </c>
      <c r="O108" s="53" t="e">
        <f t="shared" si="10"/>
        <v>#DIV/0!</v>
      </c>
    </row>
    <row r="109" spans="1:17" s="9" customFormat="1" ht="20.25" hidden="1" x14ac:dyDescent="0.3">
      <c r="A109" s="54"/>
      <c r="B109" s="55"/>
      <c r="C109" s="55"/>
      <c r="D109" s="55" t="s">
        <v>141</v>
      </c>
      <c r="E109" s="56"/>
      <c r="F109" s="87"/>
      <c r="G109" s="175"/>
      <c r="H109" s="59"/>
      <c r="I109" s="175"/>
      <c r="J109" s="63"/>
      <c r="K109" s="175"/>
      <c r="L109" s="176">
        <v>0</v>
      </c>
      <c r="M109" s="119"/>
      <c r="N109" s="52">
        <f t="shared" si="9"/>
        <v>0</v>
      </c>
      <c r="O109" s="53" t="e">
        <f t="shared" si="10"/>
        <v>#DIV/0!</v>
      </c>
    </row>
    <row r="110" spans="1:17" s="9" customFormat="1" ht="20.25" hidden="1" x14ac:dyDescent="0.3">
      <c r="A110" s="54"/>
      <c r="B110" s="55"/>
      <c r="C110" s="55"/>
      <c r="D110" s="55" t="s">
        <v>142</v>
      </c>
      <c r="E110" s="56"/>
      <c r="F110" s="87"/>
      <c r="G110" s="175"/>
      <c r="H110" s="59"/>
      <c r="I110" s="175"/>
      <c r="J110" s="63"/>
      <c r="K110" s="175"/>
      <c r="L110" s="176">
        <v>0</v>
      </c>
      <c r="M110" s="119"/>
      <c r="N110" s="52">
        <f t="shared" si="9"/>
        <v>0</v>
      </c>
      <c r="O110" s="53" t="e">
        <f t="shared" si="10"/>
        <v>#DIV/0!</v>
      </c>
    </row>
    <row r="111" spans="1:17" s="9" customFormat="1" ht="20.25" hidden="1" x14ac:dyDescent="0.3">
      <c r="A111" s="54"/>
      <c r="B111" s="55"/>
      <c r="C111" s="55"/>
      <c r="D111" s="55" t="s">
        <v>143</v>
      </c>
      <c r="E111" s="56"/>
      <c r="F111" s="87"/>
      <c r="G111" s="175"/>
      <c r="H111" s="59"/>
      <c r="I111" s="175"/>
      <c r="J111" s="63"/>
      <c r="K111" s="175"/>
      <c r="L111" s="176">
        <v>0</v>
      </c>
      <c r="M111" s="119"/>
      <c r="N111" s="52">
        <f t="shared" si="9"/>
        <v>0</v>
      </c>
      <c r="O111" s="53" t="e">
        <f t="shared" si="10"/>
        <v>#DIV/0!</v>
      </c>
    </row>
    <row r="112" spans="1:17" s="9" customFormat="1" ht="20.25" hidden="1" x14ac:dyDescent="0.3">
      <c r="A112" s="54"/>
      <c r="B112" s="55"/>
      <c r="C112" s="55"/>
      <c r="D112" s="55" t="s">
        <v>144</v>
      </c>
      <c r="E112" s="56"/>
      <c r="F112" s="87"/>
      <c r="G112" s="175"/>
      <c r="H112" s="59"/>
      <c r="I112" s="175"/>
      <c r="J112" s="63"/>
      <c r="K112" s="175"/>
      <c r="L112" s="176">
        <v>0</v>
      </c>
      <c r="M112" s="119"/>
      <c r="N112" s="52">
        <f t="shared" si="9"/>
        <v>0</v>
      </c>
      <c r="O112" s="53" t="e">
        <f t="shared" si="10"/>
        <v>#DIV/0!</v>
      </c>
    </row>
    <row r="113" spans="1:15" s="9" customFormat="1" ht="20.25" hidden="1" x14ac:dyDescent="0.3">
      <c r="A113" s="54"/>
      <c r="B113" s="55"/>
      <c r="C113" s="55"/>
      <c r="D113" s="55" t="s">
        <v>145</v>
      </c>
      <c r="E113" s="56"/>
      <c r="F113" s="87"/>
      <c r="G113" s="175"/>
      <c r="H113" s="59"/>
      <c r="I113" s="175"/>
      <c r="J113" s="63"/>
      <c r="K113" s="175"/>
      <c r="L113" s="176">
        <v>0</v>
      </c>
      <c r="M113" s="119"/>
      <c r="N113" s="52">
        <f t="shared" si="9"/>
        <v>0</v>
      </c>
      <c r="O113" s="53" t="e">
        <f t="shared" si="10"/>
        <v>#DIV/0!</v>
      </c>
    </row>
    <row r="114" spans="1:15" s="9" customFormat="1" ht="20.25" hidden="1" x14ac:dyDescent="0.3">
      <c r="A114" s="54"/>
      <c r="B114" s="55"/>
      <c r="C114" s="55"/>
      <c r="D114" s="55" t="s">
        <v>146</v>
      </c>
      <c r="E114" s="56"/>
      <c r="F114" s="87"/>
      <c r="G114" s="175"/>
      <c r="H114" s="59"/>
      <c r="I114" s="175"/>
      <c r="J114" s="63"/>
      <c r="K114" s="175"/>
      <c r="L114" s="176">
        <v>0</v>
      </c>
      <c r="M114" s="119"/>
      <c r="N114" s="52">
        <f t="shared" si="9"/>
        <v>0</v>
      </c>
      <c r="O114" s="53" t="e">
        <f t="shared" si="10"/>
        <v>#DIV/0!</v>
      </c>
    </row>
    <row r="115" spans="1:15" s="47" customFormat="1" ht="20.25" hidden="1" x14ac:dyDescent="0.3">
      <c r="A115" s="40"/>
      <c r="B115" s="41"/>
      <c r="C115" s="41"/>
      <c r="D115" s="41"/>
      <c r="E115" s="88" t="s">
        <v>147</v>
      </c>
      <c r="F115" s="43"/>
      <c r="G115" s="177">
        <f>SUM(G109:G114)</f>
        <v>0</v>
      </c>
      <c r="H115" s="49"/>
      <c r="I115" s="177"/>
      <c r="J115" s="73"/>
      <c r="K115" s="177"/>
      <c r="L115" s="177">
        <f>SUM(L109:L114)</f>
        <v>0</v>
      </c>
      <c r="M115" s="178">
        <f>SUM(M109:M114)</f>
        <v>0</v>
      </c>
      <c r="N115" s="52">
        <f t="shared" si="9"/>
        <v>0</v>
      </c>
      <c r="O115" s="53" t="e">
        <f t="shared" si="10"/>
        <v>#DIV/0!</v>
      </c>
    </row>
    <row r="116" spans="1:15" s="47" customFormat="1" ht="20.25" hidden="1" x14ac:dyDescent="0.3">
      <c r="A116" s="40"/>
      <c r="B116" s="41"/>
      <c r="C116" s="41"/>
      <c r="D116" s="41"/>
      <c r="E116" s="88"/>
      <c r="F116" s="43"/>
      <c r="G116" s="177"/>
      <c r="H116" s="49"/>
      <c r="I116" s="177"/>
      <c r="J116" s="179"/>
      <c r="K116" s="86"/>
      <c r="L116" s="177"/>
      <c r="M116" s="180"/>
      <c r="N116" s="52">
        <f t="shared" si="9"/>
        <v>0</v>
      </c>
      <c r="O116" s="53" t="e">
        <f t="shared" si="10"/>
        <v>#DIV/0!</v>
      </c>
    </row>
    <row r="117" spans="1:15" s="47" customFormat="1" ht="20.25" x14ac:dyDescent="0.3">
      <c r="A117" s="137"/>
      <c r="B117" s="138"/>
      <c r="C117" s="138"/>
      <c r="D117" s="181" t="s">
        <v>148</v>
      </c>
      <c r="E117" s="182"/>
      <c r="F117" s="37"/>
      <c r="G117" s="183">
        <f>+G102+G108</f>
        <v>673411011288.46399</v>
      </c>
      <c r="H117" s="141"/>
      <c r="I117" s="183"/>
      <c r="J117" s="142"/>
      <c r="K117" s="183"/>
      <c r="L117" s="183">
        <f>+L102+L108</f>
        <v>608264017133.79395</v>
      </c>
      <c r="M117" s="158">
        <f>+M102+M108</f>
        <v>438546807330.30432</v>
      </c>
      <c r="N117" s="52">
        <f t="shared" si="9"/>
        <v>234864203958.15967</v>
      </c>
      <c r="O117" s="53">
        <f t="shared" si="10"/>
        <v>53.555105186586125</v>
      </c>
    </row>
    <row r="118" spans="1:15" s="47" customFormat="1" ht="20.25" x14ac:dyDescent="0.3">
      <c r="A118" s="137"/>
      <c r="B118" s="138"/>
      <c r="C118" s="138"/>
      <c r="D118" s="184"/>
      <c r="E118" s="185"/>
      <c r="F118" s="37"/>
      <c r="G118" s="183"/>
      <c r="H118" s="141"/>
      <c r="I118" s="183"/>
      <c r="J118" s="142"/>
      <c r="K118" s="183"/>
      <c r="L118" s="183"/>
      <c r="M118" s="158"/>
      <c r="N118" s="52"/>
      <c r="O118" s="53"/>
    </row>
    <row r="119" spans="1:15" s="47" customFormat="1" ht="20.25" x14ac:dyDescent="0.3">
      <c r="A119" s="40"/>
      <c r="B119" s="41" t="s">
        <v>149</v>
      </c>
      <c r="C119" s="41"/>
      <c r="D119" s="41"/>
      <c r="E119" s="42"/>
      <c r="F119" s="71" t="s">
        <v>150</v>
      </c>
      <c r="G119" s="51">
        <f>SUM(G122:G136)</f>
        <v>22998422169942.852</v>
      </c>
      <c r="H119" s="49"/>
      <c r="I119" s="51"/>
      <c r="J119" s="73"/>
      <c r="K119" s="51"/>
      <c r="L119" s="51">
        <f>SUM(L122:L126)</f>
        <v>1736702462445.501</v>
      </c>
      <c r="M119" s="46">
        <f>M121+M128+0.09</f>
        <v>24618867990617.34</v>
      </c>
      <c r="N119" s="52">
        <f t="shared" si="9"/>
        <v>-1620445820674.4883</v>
      </c>
      <c r="O119" s="53">
        <f t="shared" si="10"/>
        <v>-6.5821296953705062</v>
      </c>
    </row>
    <row r="120" spans="1:15" s="47" customFormat="1" ht="20.25" x14ac:dyDescent="0.3">
      <c r="A120" s="40"/>
      <c r="B120" s="41"/>
      <c r="C120" s="41"/>
      <c r="D120" s="41"/>
      <c r="E120" s="42"/>
      <c r="F120" s="71"/>
      <c r="G120" s="51"/>
      <c r="H120" s="49"/>
      <c r="I120" s="51"/>
      <c r="J120" s="73"/>
      <c r="K120" s="51"/>
      <c r="L120" s="51"/>
      <c r="M120" s="186"/>
      <c r="N120" s="52"/>
      <c r="O120" s="53"/>
    </row>
    <row r="121" spans="1:15" s="47" customFormat="1" ht="20.25" x14ac:dyDescent="0.3">
      <c r="A121" s="40"/>
      <c r="B121" s="41" t="s">
        <v>151</v>
      </c>
      <c r="C121" s="41"/>
      <c r="D121" s="41"/>
      <c r="E121" s="42"/>
      <c r="F121" s="71"/>
      <c r="G121" s="187"/>
      <c r="H121" s="49"/>
      <c r="I121" s="51"/>
      <c r="J121" s="73"/>
      <c r="K121" s="51"/>
      <c r="L121" s="51"/>
      <c r="M121" s="186">
        <f>SUM(M122:M126)</f>
        <v>2710079151692.77</v>
      </c>
      <c r="N121" s="52"/>
      <c r="O121" s="53"/>
    </row>
    <row r="122" spans="1:15" s="9" customFormat="1" ht="20.25" x14ac:dyDescent="0.3">
      <c r="A122" s="54"/>
      <c r="B122" s="55"/>
      <c r="C122" s="55"/>
      <c r="D122" s="55" t="s">
        <v>152</v>
      </c>
      <c r="E122" s="56"/>
      <c r="F122" s="57"/>
      <c r="G122" s="188">
        <f>+'[1]NERACA KEWJ &amp; EKUITAS'!C81</f>
        <v>416830292562</v>
      </c>
      <c r="H122" s="59"/>
      <c r="I122" s="58"/>
      <c r="J122" s="63"/>
      <c r="K122" s="58"/>
      <c r="L122" s="112">
        <f>G122-SUM(I122)+SUM(K122)</f>
        <v>416830292562</v>
      </c>
      <c r="M122" s="60">
        <f>+'[1]NERACA KEWJ &amp; EKUITAS'!F81</f>
        <v>1688833254642</v>
      </c>
      <c r="N122" s="52">
        <f t="shared" si="9"/>
        <v>-1272002962080</v>
      </c>
      <c r="O122" s="53">
        <f t="shared" si="10"/>
        <v>-75.318445949812855</v>
      </c>
    </row>
    <row r="123" spans="1:15" s="9" customFormat="1" ht="20.25" x14ac:dyDescent="0.3">
      <c r="A123" s="54"/>
      <c r="B123" s="55"/>
      <c r="C123" s="55"/>
      <c r="D123" s="55" t="s">
        <v>153</v>
      </c>
      <c r="E123" s="56"/>
      <c r="F123" s="57"/>
      <c r="G123" s="188">
        <f>+'[1]NERACA KEWJ &amp; EKUITAS'!C82</f>
        <v>1846028100.6800001</v>
      </c>
      <c r="H123" s="59"/>
      <c r="I123" s="58"/>
      <c r="J123" s="63"/>
      <c r="K123" s="58"/>
      <c r="L123" s="112">
        <f>G123-SUM(I123:I123)+SUM(K123:K123)</f>
        <v>1846028100.6800001</v>
      </c>
      <c r="M123" s="60">
        <f>+'[1]NERACA KEWJ &amp; EKUITAS'!F82</f>
        <v>2134741556.9500008</v>
      </c>
      <c r="N123" s="52">
        <f t="shared" si="9"/>
        <v>-288713456.2700007</v>
      </c>
      <c r="O123" s="53">
        <f t="shared" si="10"/>
        <v>-13.524515664673634</v>
      </c>
    </row>
    <row r="124" spans="1:15" s="9" customFormat="1" ht="20.25" x14ac:dyDescent="0.3">
      <c r="A124" s="54"/>
      <c r="B124" s="55"/>
      <c r="C124" s="55"/>
      <c r="D124" s="55" t="s">
        <v>154</v>
      </c>
      <c r="E124" s="56"/>
      <c r="F124" s="57"/>
      <c r="G124" s="188">
        <f>+'[1]NERACA KEWJ &amp; EKUITAS'!C83</f>
        <v>1765213318422.8018</v>
      </c>
      <c r="H124" s="59"/>
      <c r="I124" s="83"/>
      <c r="J124" s="63"/>
      <c r="K124" s="58"/>
      <c r="L124" s="112">
        <f>G124-SUM(I124:I124)+SUM(K124:K124)</f>
        <v>1765213318422.8018</v>
      </c>
      <c r="M124" s="60">
        <v>1318410156590.7344</v>
      </c>
      <c r="N124" s="52">
        <f t="shared" si="9"/>
        <v>446803161832.06738</v>
      </c>
      <c r="O124" s="53">
        <f t="shared" si="10"/>
        <v>33.889541854520587</v>
      </c>
    </row>
    <row r="125" spans="1:15" s="9" customFormat="1" ht="20.25" x14ac:dyDescent="0.3">
      <c r="A125" s="54"/>
      <c r="B125" s="55"/>
      <c r="C125" s="55"/>
      <c r="D125" s="55" t="s">
        <v>155</v>
      </c>
      <c r="E125" s="56"/>
      <c r="F125" s="57"/>
      <c r="G125" s="188">
        <f>+'[1]NERACA KEWJ &amp; EKUITAS'!C84</f>
        <v>225290987248.81314</v>
      </c>
      <c r="H125" s="59"/>
      <c r="I125" s="58"/>
      <c r="J125" s="63"/>
      <c r="K125" s="58"/>
      <c r="L125" s="112">
        <f>G125-SUM(I125:I125)+SUM(K125:K125)</f>
        <v>225290987248.81314</v>
      </c>
      <c r="M125" s="60">
        <f>+'[1]NERACA KEWJ &amp; EKUITAS'!F84</f>
        <v>134384927117.38</v>
      </c>
      <c r="N125" s="52">
        <f t="shared" si="9"/>
        <v>90906060131.433136</v>
      </c>
      <c r="O125" s="53">
        <f t="shared" si="10"/>
        <v>67.646024060444091</v>
      </c>
    </row>
    <row r="126" spans="1:15" s="9" customFormat="1" ht="20.25" x14ac:dyDescent="0.3">
      <c r="A126" s="54"/>
      <c r="B126" s="55"/>
      <c r="C126" s="55"/>
      <c r="D126" s="189" t="s">
        <v>156</v>
      </c>
      <c r="E126" s="190"/>
      <c r="F126" s="57"/>
      <c r="G126" s="191">
        <f>+'[1]NERACA KEWJ &amp; EKUITAS'!C85</f>
        <v>-672478163888.79395</v>
      </c>
      <c r="H126" s="192"/>
      <c r="I126" s="144"/>
      <c r="J126" s="144"/>
      <c r="K126" s="144"/>
      <c r="L126" s="144">
        <f>G126-SUM(I126:I126)+SUM(K126:K126)</f>
        <v>-672478163888.79395</v>
      </c>
      <c r="M126" s="192">
        <v>-433683928214.29431</v>
      </c>
      <c r="N126" s="52">
        <f t="shared" si="9"/>
        <v>-238794235674.49963</v>
      </c>
      <c r="O126" s="53">
        <f t="shared" si="10"/>
        <v>55.061813486550349</v>
      </c>
    </row>
    <row r="127" spans="1:15" s="9" customFormat="1" ht="20.25" x14ac:dyDescent="0.3">
      <c r="A127" s="54"/>
      <c r="B127" s="55"/>
      <c r="C127" s="55"/>
      <c r="D127" s="193"/>
      <c r="E127" s="194"/>
      <c r="F127" s="57"/>
      <c r="G127" s="191"/>
      <c r="H127" s="192"/>
      <c r="I127" s="144"/>
      <c r="J127" s="144"/>
      <c r="K127" s="144"/>
      <c r="L127" s="144"/>
      <c r="M127" s="192"/>
      <c r="N127" s="52"/>
      <c r="O127" s="53"/>
    </row>
    <row r="128" spans="1:15" s="9" customFormat="1" ht="20.25" x14ac:dyDescent="0.3">
      <c r="A128" s="54"/>
      <c r="B128" s="41" t="s">
        <v>157</v>
      </c>
      <c r="C128" s="55"/>
      <c r="D128" s="193"/>
      <c r="E128" s="194"/>
      <c r="F128" s="57"/>
      <c r="G128" s="191"/>
      <c r="H128" s="192"/>
      <c r="I128" s="144"/>
      <c r="J128" s="144"/>
      <c r="K128" s="144"/>
      <c r="L128" s="144"/>
      <c r="M128" s="195">
        <f>SUM(M129:M131)</f>
        <v>21908788838924.48</v>
      </c>
      <c r="N128" s="52"/>
      <c r="O128" s="53"/>
    </row>
    <row r="129" spans="1:15" s="9" customFormat="1" ht="20.25" x14ac:dyDescent="0.3">
      <c r="A129" s="54"/>
      <c r="B129" s="55"/>
      <c r="C129" s="55"/>
      <c r="D129" s="55" t="s">
        <v>158</v>
      </c>
      <c r="E129" s="56"/>
      <c r="F129" s="57"/>
      <c r="G129" s="188">
        <f>+'[1]NERACA KEWJ &amp; EKUITAS'!C86</f>
        <v>3945531790461.1401</v>
      </c>
      <c r="H129" s="60" t="e">
        <f>+'[1]NERACA KEWJ &amp; EKUITAS'!#REF!</f>
        <v>#REF!</v>
      </c>
      <c r="I129" s="60" t="e">
        <f>+'[1]NERACA KEWJ &amp; EKUITAS'!#REF!</f>
        <v>#REF!</v>
      </c>
      <c r="J129" s="60" t="e">
        <f>+'[1]NERACA KEWJ &amp; EKUITAS'!#REF!</f>
        <v>#REF!</v>
      </c>
      <c r="K129" s="60" t="e">
        <f>+'[1]NERACA KEWJ &amp; EKUITAS'!#REF!</f>
        <v>#REF!</v>
      </c>
      <c r="L129" s="60" t="e">
        <f>+'[1]NERACA KEWJ &amp; EKUITAS'!#REF!</f>
        <v>#REF!</v>
      </c>
      <c r="M129" s="60">
        <f>+'[1]NERACA KEWJ &amp; EKUITAS'!F86</f>
        <v>3371413001936.0015</v>
      </c>
      <c r="N129" s="52">
        <f t="shared" si="9"/>
        <v>574118788525.13867</v>
      </c>
      <c r="O129" s="53">
        <f t="shared" si="10"/>
        <v>17.029025758501152</v>
      </c>
    </row>
    <row r="130" spans="1:15" s="9" customFormat="1" ht="20.25" x14ac:dyDescent="0.3">
      <c r="A130" s="54"/>
      <c r="B130" s="55"/>
      <c r="C130" s="55"/>
      <c r="D130" s="55" t="s">
        <v>159</v>
      </c>
      <c r="E130" s="56"/>
      <c r="F130" s="57"/>
      <c r="G130" s="188">
        <f>+'[1]NERACA KEWJ &amp; EKUITAS'!C87</f>
        <v>16718228521524.027</v>
      </c>
      <c r="H130" s="59"/>
      <c r="I130" s="58"/>
      <c r="J130" s="63"/>
      <c r="K130" s="58"/>
      <c r="L130" s="112">
        <f>G130-SUM(I130:I130)+SUM(K130:K130)</f>
        <v>16718228521524.027</v>
      </c>
      <c r="M130" s="60">
        <f>+'[1]NERACA KEWJ &amp; EKUITAS'!F87</f>
        <v>18046662637174.48</v>
      </c>
      <c r="N130" s="52">
        <f t="shared" si="9"/>
        <v>-1328434115650.4531</v>
      </c>
      <c r="O130" s="53">
        <f t="shared" si="10"/>
        <v>-7.3611068282176451</v>
      </c>
    </row>
    <row r="131" spans="1:15" s="9" customFormat="1" ht="20.25" x14ac:dyDescent="0.3">
      <c r="A131" s="54"/>
      <c r="B131" s="55"/>
      <c r="C131" s="55"/>
      <c r="D131" s="55" t="s">
        <v>160</v>
      </c>
      <c r="E131" s="56"/>
      <c r="F131" s="57"/>
      <c r="G131" s="188">
        <f>+'[1]NERACA KEWJ &amp; EKUITAS'!C88</f>
        <v>393992786105.13</v>
      </c>
      <c r="H131" s="59"/>
      <c r="I131" s="58"/>
      <c r="J131" s="63"/>
      <c r="K131" s="58"/>
      <c r="L131" s="112">
        <f>G131-SUM(I131)+SUM(K131:K131)</f>
        <v>393992786105.13</v>
      </c>
      <c r="M131" s="60">
        <f>+'[1]NERACA KEWJ &amp; EKUITAS'!F88</f>
        <v>490713199814</v>
      </c>
      <c r="N131" s="52">
        <f t="shared" si="9"/>
        <v>-96720413708.869995</v>
      </c>
      <c r="O131" s="53">
        <f t="shared" si="10"/>
        <v>-19.7101715921909</v>
      </c>
    </row>
    <row r="132" spans="1:15" s="9" customFormat="1" ht="20.25" x14ac:dyDescent="0.3">
      <c r="A132" s="54"/>
      <c r="B132" s="55"/>
      <c r="C132" s="55"/>
      <c r="D132" s="8"/>
      <c r="E132" s="56"/>
      <c r="F132" s="57"/>
      <c r="G132" s="188"/>
      <c r="H132" s="59"/>
      <c r="I132" s="58"/>
      <c r="J132" s="63"/>
      <c r="K132" s="58"/>
      <c r="L132" s="112"/>
      <c r="M132" s="60"/>
      <c r="N132" s="52"/>
      <c r="O132" s="53"/>
    </row>
    <row r="133" spans="1:15" s="9" customFormat="1" ht="20.25" x14ac:dyDescent="0.3">
      <c r="A133" s="54"/>
      <c r="B133" s="41" t="s">
        <v>161</v>
      </c>
      <c r="C133" s="55"/>
      <c r="D133" s="8"/>
      <c r="E133" s="56"/>
      <c r="F133" s="57"/>
      <c r="G133" s="188"/>
      <c r="H133" s="59"/>
      <c r="I133" s="58"/>
      <c r="J133" s="63"/>
      <c r="K133" s="58"/>
      <c r="L133" s="112"/>
      <c r="M133" s="60"/>
      <c r="N133" s="52"/>
      <c r="O133" s="53"/>
    </row>
    <row r="134" spans="1:15" s="9" customFormat="1" ht="20.25" x14ac:dyDescent="0.3">
      <c r="A134" s="54"/>
      <c r="B134" s="55"/>
      <c r="C134" s="55"/>
      <c r="D134" s="9" t="s">
        <v>162</v>
      </c>
      <c r="E134" s="56"/>
      <c r="F134" s="57"/>
      <c r="G134" s="188">
        <f>+'[1]NERACA KEWJ &amp; EKUITAS'!C89</f>
        <v>200000000000</v>
      </c>
      <c r="H134" s="59"/>
      <c r="I134" s="58"/>
      <c r="J134" s="63"/>
      <c r="K134" s="58"/>
      <c r="L134" s="112"/>
      <c r="M134" s="60">
        <f>+'[1]NERACA KEWJ &amp; EKUITAS'!F89</f>
        <v>0</v>
      </c>
      <c r="N134" s="52">
        <f t="shared" si="9"/>
        <v>200000000000</v>
      </c>
      <c r="O134" s="53" t="e">
        <f t="shared" si="10"/>
        <v>#DIV/0!</v>
      </c>
    </row>
    <row r="135" spans="1:15" s="9" customFormat="1" ht="20.25" hidden="1" x14ac:dyDescent="0.3">
      <c r="A135" s="54"/>
      <c r="B135" s="55"/>
      <c r="C135" s="55"/>
      <c r="D135" s="55" t="s">
        <v>163</v>
      </c>
      <c r="E135" s="56"/>
      <c r="F135" s="57"/>
      <c r="G135" s="58">
        <f>+'[1]NERACA KEWJ &amp; EKUITAS'!C90</f>
        <v>4899456806.7269974</v>
      </c>
      <c r="H135" s="59"/>
      <c r="I135" s="58"/>
      <c r="J135" s="63"/>
      <c r="K135" s="58"/>
      <c r="L135" s="58"/>
      <c r="M135" s="60">
        <v>0</v>
      </c>
      <c r="N135" s="52">
        <f t="shared" si="9"/>
        <v>4899456806.7269974</v>
      </c>
      <c r="O135" s="53" t="e">
        <f t="shared" si="10"/>
        <v>#DIV/0!</v>
      </c>
    </row>
    <row r="136" spans="1:15" s="9" customFormat="1" ht="20.25" hidden="1" x14ac:dyDescent="0.3">
      <c r="A136" s="54"/>
      <c r="B136" s="55"/>
      <c r="C136" s="55"/>
      <c r="D136" s="55" t="s">
        <v>164</v>
      </c>
      <c r="E136" s="56"/>
      <c r="F136" s="57"/>
      <c r="G136" s="144">
        <f>+'[1]NERACA KEWJ &amp; EKUITAS'!C91</f>
        <v>-932847399.66999996</v>
      </c>
      <c r="H136" s="192"/>
      <c r="I136" s="144"/>
      <c r="J136" s="144"/>
      <c r="K136" s="144"/>
      <c r="L136" s="144"/>
      <c r="M136" s="192">
        <v>0</v>
      </c>
      <c r="N136" s="52">
        <f t="shared" si="9"/>
        <v>-932847399.66999996</v>
      </c>
      <c r="O136" s="53" t="e">
        <f t="shared" si="10"/>
        <v>#DIV/0!</v>
      </c>
    </row>
    <row r="137" spans="1:15" s="9" customFormat="1" ht="20.25" x14ac:dyDescent="0.3">
      <c r="A137" s="54"/>
      <c r="B137" s="55"/>
      <c r="C137" s="55"/>
      <c r="D137" s="193"/>
      <c r="E137" s="194"/>
      <c r="F137" s="57"/>
      <c r="G137" s="196"/>
      <c r="H137" s="59"/>
      <c r="I137" s="83"/>
      <c r="J137" s="63"/>
      <c r="K137" s="83"/>
      <c r="L137" s="112"/>
      <c r="M137" s="85"/>
      <c r="N137" s="52"/>
      <c r="O137" s="53"/>
    </row>
    <row r="138" spans="1:15" s="47" customFormat="1" ht="20.25" x14ac:dyDescent="0.3">
      <c r="A138" s="40"/>
      <c r="B138" s="41"/>
      <c r="C138" s="41"/>
      <c r="D138" s="74" t="s">
        <v>165</v>
      </c>
      <c r="E138" s="75"/>
      <c r="F138" s="43"/>
      <c r="G138" s="44">
        <f>+G119</f>
        <v>22998422169942.852</v>
      </c>
      <c r="H138" s="44">
        <f t="shared" ref="H138:L138" si="12">+H119</f>
        <v>0</v>
      </c>
      <c r="I138" s="44">
        <f t="shared" si="12"/>
        <v>0</v>
      </c>
      <c r="J138" s="44">
        <f t="shared" si="12"/>
        <v>0</v>
      </c>
      <c r="K138" s="44">
        <f t="shared" si="12"/>
        <v>0</v>
      </c>
      <c r="L138" s="44">
        <f t="shared" si="12"/>
        <v>1736702462445.501</v>
      </c>
      <c r="M138" s="44">
        <f>+M119</f>
        <v>24618867990617.34</v>
      </c>
      <c r="N138" s="52">
        <f t="shared" si="9"/>
        <v>-1620445820674.4883</v>
      </c>
      <c r="O138" s="53">
        <f t="shared" si="10"/>
        <v>-6.5821296953705062</v>
      </c>
    </row>
    <row r="139" spans="1:15" s="9" customFormat="1" ht="20.25" x14ac:dyDescent="0.3">
      <c r="A139" s="54"/>
      <c r="B139" s="55"/>
      <c r="C139" s="55"/>
      <c r="D139" s="55"/>
      <c r="E139" s="56"/>
      <c r="F139" s="87"/>
      <c r="G139" s="60"/>
      <c r="H139" s="59"/>
      <c r="I139" s="60"/>
      <c r="J139" s="61"/>
      <c r="K139" s="60"/>
      <c r="L139" s="58"/>
      <c r="M139" s="62"/>
      <c r="N139" s="52"/>
      <c r="O139" s="53"/>
    </row>
    <row r="140" spans="1:15" s="47" customFormat="1" ht="21" thickBot="1" x14ac:dyDescent="0.35">
      <c r="A140" s="197"/>
      <c r="B140" s="198"/>
      <c r="C140" s="198"/>
      <c r="D140" s="199" t="s">
        <v>166</v>
      </c>
      <c r="E140" s="200"/>
      <c r="F140" s="201"/>
      <c r="G140" s="202">
        <f>+G138+G117</f>
        <v>23671833181231.316</v>
      </c>
      <c r="H140" s="203"/>
      <c r="I140" s="202" t="e">
        <f>SUM(I14:I139)</f>
        <v>#REF!</v>
      </c>
      <c r="J140" s="204"/>
      <c r="K140" s="202" t="e">
        <f>SUM(K14:K139)</f>
        <v>#REF!</v>
      </c>
      <c r="L140" s="205">
        <f>+L138+L117</f>
        <v>2344966479579.2949</v>
      </c>
      <c r="M140" s="206">
        <f>+M138+M117</f>
        <v>25057414797947.645</v>
      </c>
      <c r="N140" s="52">
        <f t="shared" si="9"/>
        <v>-1385581616716.3281</v>
      </c>
      <c r="O140" s="53">
        <f t="shared" si="10"/>
        <v>-5.5296271697981219</v>
      </c>
    </row>
    <row r="141" spans="1:15" s="10" customFormat="1" ht="21.75" thickTop="1" x14ac:dyDescent="0.35">
      <c r="B141" s="207" t="s">
        <v>167</v>
      </c>
      <c r="C141" s="208" t="s">
        <v>168</v>
      </c>
      <c r="D141" s="208"/>
      <c r="E141" s="208"/>
      <c r="F141" s="208"/>
      <c r="G141" s="208"/>
      <c r="H141" s="208"/>
      <c r="I141" s="208"/>
      <c r="J141" s="208"/>
      <c r="K141" s="208"/>
      <c r="L141" s="208"/>
      <c r="M141" s="209"/>
      <c r="N141" s="13"/>
    </row>
    <row r="142" spans="1:15" s="10" customFormat="1" ht="21" x14ac:dyDescent="0.35">
      <c r="B142" s="207"/>
      <c r="C142" s="210"/>
      <c r="D142" s="210"/>
      <c r="E142" s="210"/>
      <c r="F142" s="210"/>
      <c r="G142" s="211">
        <f t="shared" ref="G142:L142" si="13">+G140-G98</f>
        <v>0</v>
      </c>
      <c r="H142" s="212">
        <f t="shared" si="13"/>
        <v>0</v>
      </c>
      <c r="I142" s="212" t="e">
        <f t="shared" si="13"/>
        <v>#REF!</v>
      </c>
      <c r="J142" s="212">
        <f t="shared" si="13"/>
        <v>0</v>
      </c>
      <c r="K142" s="212" t="e">
        <f t="shared" si="13"/>
        <v>#REF!</v>
      </c>
      <c r="L142" s="212">
        <f t="shared" si="13"/>
        <v>-21605148027916.398</v>
      </c>
      <c r="M142" s="212"/>
      <c r="N142" s="13"/>
    </row>
    <row r="143" spans="1:15" s="10" customFormat="1" ht="21" x14ac:dyDescent="0.35">
      <c r="B143" s="207"/>
      <c r="C143" s="210"/>
      <c r="D143" s="210"/>
      <c r="E143" s="210"/>
      <c r="F143" s="210"/>
      <c r="G143" s="211">
        <f>+G140-G98</f>
        <v>0</v>
      </c>
      <c r="H143" s="210"/>
      <c r="I143" s="210"/>
      <c r="J143" s="210"/>
      <c r="K143" s="210"/>
      <c r="L143" s="210"/>
      <c r="M143" s="209"/>
      <c r="N143" s="213"/>
    </row>
    <row r="144" spans="1:15" s="10" customFormat="1" ht="21" x14ac:dyDescent="0.35">
      <c r="G144" s="214" t="s">
        <v>169</v>
      </c>
      <c r="H144" s="214"/>
      <c r="I144" s="214"/>
      <c r="J144" s="214"/>
      <c r="K144" s="214"/>
      <c r="L144" s="214"/>
      <c r="M144" s="214"/>
      <c r="N144" s="215"/>
    </row>
    <row r="145" spans="7:14" s="10" customFormat="1" ht="21" x14ac:dyDescent="0.35">
      <c r="G145" s="23"/>
      <c r="H145" s="23"/>
      <c r="I145" s="23"/>
      <c r="J145" s="23"/>
      <c r="K145" s="23"/>
      <c r="L145" s="23"/>
      <c r="M145" s="23"/>
      <c r="N145" s="215"/>
    </row>
    <row r="146" spans="7:14" s="10" customFormat="1" ht="21" x14ac:dyDescent="0.35">
      <c r="G146" s="216"/>
      <c r="H146" s="216"/>
      <c r="I146" s="216"/>
      <c r="J146" s="217"/>
      <c r="K146" s="216"/>
      <c r="L146" s="217"/>
      <c r="M146" s="216"/>
      <c r="N146" s="213"/>
    </row>
    <row r="147" spans="7:14" s="10" customFormat="1" ht="21" x14ac:dyDescent="0.35">
      <c r="G147" s="218"/>
      <c r="H147" s="23"/>
      <c r="I147" s="23"/>
      <c r="J147" s="219"/>
      <c r="K147" s="23"/>
      <c r="L147" s="219"/>
      <c r="M147" s="23"/>
      <c r="N147" s="215"/>
    </row>
    <row r="148" spans="7:14" s="10" customFormat="1" ht="21" x14ac:dyDescent="0.35">
      <c r="G148" s="220"/>
      <c r="H148" s="220"/>
      <c r="I148" s="220"/>
      <c r="J148" s="221"/>
      <c r="K148" s="220"/>
      <c r="L148" s="221"/>
      <c r="M148" s="222"/>
      <c r="N148" s="213"/>
    </row>
    <row r="149" spans="7:14" s="10" customFormat="1" ht="21" x14ac:dyDescent="0.35">
      <c r="G149" s="214" t="s">
        <v>170</v>
      </c>
      <c r="H149" s="214"/>
      <c r="I149" s="214"/>
      <c r="J149" s="214"/>
      <c r="K149" s="214"/>
      <c r="L149" s="214"/>
      <c r="M149" s="214"/>
      <c r="N149" s="213"/>
    </row>
    <row r="150" spans="7:14" ht="26.25" x14ac:dyDescent="0.4">
      <c r="N150" s="223"/>
    </row>
    <row r="152" spans="7:14" ht="23.25" x14ac:dyDescent="0.35">
      <c r="N152" s="224"/>
    </row>
    <row r="153" spans="7:14" x14ac:dyDescent="0.25">
      <c r="N153" s="225"/>
    </row>
    <row r="154" spans="7:14" x14ac:dyDescent="0.25">
      <c r="N154" s="225"/>
    </row>
    <row r="155" spans="7:14" x14ac:dyDescent="0.25">
      <c r="N155" s="225"/>
    </row>
    <row r="156" spans="7:14" ht="18.75" x14ac:dyDescent="0.3">
      <c r="N156" s="226"/>
    </row>
    <row r="157" spans="7:14" ht="26.25" x14ac:dyDescent="0.4">
      <c r="N157" s="223"/>
    </row>
    <row r="158" spans="7:14" ht="26.25" x14ac:dyDescent="0.4">
      <c r="N158" s="227"/>
    </row>
    <row r="159" spans="7:14" ht="26.25" x14ac:dyDescent="0.4">
      <c r="N159" s="223"/>
    </row>
  </sheetData>
  <mergeCells count="20">
    <mergeCell ref="G149:M149"/>
    <mergeCell ref="D98:E98"/>
    <mergeCell ref="D117:E117"/>
    <mergeCell ref="D126:E126"/>
    <mergeCell ref="D138:E138"/>
    <mergeCell ref="D140:E140"/>
    <mergeCell ref="G144:M144"/>
    <mergeCell ref="A13:E13"/>
    <mergeCell ref="D38:E38"/>
    <mergeCell ref="D48:E48"/>
    <mergeCell ref="D80:E80"/>
    <mergeCell ref="D84:E84"/>
    <mergeCell ref="D96:E96"/>
    <mergeCell ref="B5:M5"/>
    <mergeCell ref="A6:M6"/>
    <mergeCell ref="A7:M7"/>
    <mergeCell ref="A8:M8"/>
    <mergeCell ref="A11:E12"/>
    <mergeCell ref="F11:F12"/>
    <mergeCell ref="H11:K11"/>
  </mergeCells>
  <printOptions horizontalCentered="1"/>
  <pageMargins left="0.19685039370078741" right="0.19685039370078741" top="0.43307086614173229" bottom="0.97" header="0.43307086614173229" footer="0.97"/>
  <pageSetup paperSize="9" scale="45" orientation="portrait" useFirstPageNumber="1" horizontalDpi="200" verticalDpi="200" r:id="rId1"/>
  <headerFooter>
    <oddFooter>&amp;R&amp;22 5</oddFooter>
  </headerFooter>
  <rowBreaks count="1" manualBreakCount="1">
    <brk id="8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NERACA 2014 - 2015</vt:lpstr>
      <vt:lpstr>'NERACA 2014 - 2015'!Print_Area</vt:lpstr>
      <vt:lpstr>'NERACA 2014 - 2015'!Print_Titles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2016-06-07T03:48:02Z</dcterms:created>
  <dcterms:modified xsi:type="dcterms:W3CDTF">2016-06-07T03:50:27Z</dcterms:modified>
</cp:coreProperties>
</file>